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/>
  <bookViews>
    <workbookView xWindow="0" yWindow="0" windowWidth="20496" windowHeight="7752" tabRatio="827" firstSheet="2" activeTab="2"/>
  </bookViews>
  <sheets>
    <sheet name="BOCA DE LOBO" sheetId="3" state="hidden" r:id="rId1"/>
    <sheet name="PV" sheetId="5" state="hidden" r:id="rId2"/>
    <sheet name="ORÇAMENTO " sheetId="7" r:id="rId3"/>
    <sheet name="composição" sheetId="8" r:id="rId4"/>
  </sheets>
  <externalReferences>
    <externalReference r:id="rId5"/>
    <externalReference r:id="rId6"/>
  </externalReferences>
  <definedNames>
    <definedName name="_xlnm.Print_Area" localSheetId="3">composição!$B$1:$G$237</definedName>
    <definedName name="_xlnm.Print_Area" localSheetId="2">'ORÇAMENTO '!$C$8:$L$62</definedName>
    <definedName name="_xlnm.Print_Titles" localSheetId="2">'ORÇAMENTO '!$8:$23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9" i="8"/>
  <c r="G148"/>
  <c r="E222"/>
  <c r="G222" s="1"/>
  <c r="E221"/>
  <c r="E199"/>
  <c r="G199" s="1"/>
  <c r="E198"/>
  <c r="E185"/>
  <c r="G185" s="1"/>
  <c r="E184"/>
  <c r="E178"/>
  <c r="G178" s="1"/>
  <c r="E177"/>
  <c r="G177" s="1"/>
  <c r="E171"/>
  <c r="G171" s="1"/>
  <c r="E170"/>
  <c r="G170" s="1"/>
  <c r="E164"/>
  <c r="G164" s="1"/>
  <c r="E163"/>
  <c r="G163" s="1"/>
  <c r="E236"/>
  <c r="G235"/>
  <c r="G236" s="1"/>
  <c r="G234"/>
  <c r="E229"/>
  <c r="G228"/>
  <c r="G229" s="1"/>
  <c r="E223"/>
  <c r="G221"/>
  <c r="E216"/>
  <c r="G215"/>
  <c r="G216" s="1"/>
  <c r="G205"/>
  <c r="G206" s="1"/>
  <c r="E200"/>
  <c r="G198"/>
  <c r="E193"/>
  <c r="G192"/>
  <c r="G191"/>
  <c r="G193" s="1"/>
  <c r="E186"/>
  <c r="G184"/>
  <c r="E179"/>
  <c r="E172"/>
  <c r="E165"/>
  <c r="E158"/>
  <c r="G157"/>
  <c r="G156"/>
  <c r="G146"/>
  <c r="G147" s="1"/>
  <c r="G223" l="1"/>
  <c r="G207" s="1"/>
  <c r="G208" s="1"/>
  <c r="G200"/>
  <c r="G186"/>
  <c r="G179"/>
  <c r="G172"/>
  <c r="G165"/>
  <c r="G158"/>
  <c r="G93" l="1"/>
  <c r="G105"/>
  <c r="E104"/>
  <c r="G103"/>
  <c r="G104"/>
  <c r="E103"/>
  <c r="AE108"/>
  <c r="AE105"/>
  <c r="AE102"/>
  <c r="AC109"/>
  <c r="AC105"/>
  <c r="AC102"/>
  <c r="E132" l="1"/>
  <c r="G132" s="1"/>
  <c r="E131"/>
  <c r="E125"/>
  <c r="G125" s="1"/>
  <c r="E124"/>
  <c r="G124" s="1"/>
  <c r="E111"/>
  <c r="G111" s="1"/>
  <c r="E110"/>
  <c r="G110" s="1"/>
  <c r="E76"/>
  <c r="G76" s="1"/>
  <c r="E75"/>
  <c r="H31" i="7"/>
  <c r="R85" i="8"/>
  <c r="R86"/>
  <c r="R84"/>
  <c r="H36" i="7"/>
  <c r="H27"/>
  <c r="J48"/>
  <c r="K48" s="1"/>
  <c r="K47" s="1"/>
  <c r="J41"/>
  <c r="K41" s="1"/>
  <c r="J40"/>
  <c r="K40" s="1"/>
  <c r="H37"/>
  <c r="E133" i="8"/>
  <c r="G131"/>
  <c r="E126"/>
  <c r="E119"/>
  <c r="G118"/>
  <c r="G117"/>
  <c r="G91"/>
  <c r="G90"/>
  <c r="E140"/>
  <c r="G139"/>
  <c r="G138"/>
  <c r="E112"/>
  <c r="E105"/>
  <c r="G102"/>
  <c r="G101"/>
  <c r="E77"/>
  <c r="G75"/>
  <c r="E70"/>
  <c r="G69"/>
  <c r="G83"/>
  <c r="K39" i="7" l="1"/>
  <c r="H26"/>
  <c r="H32"/>
  <c r="G92" i="8"/>
  <c r="G77"/>
  <c r="G112"/>
  <c r="G119"/>
  <c r="G140"/>
  <c r="G133"/>
  <c r="G126"/>
  <c r="E84"/>
  <c r="G82"/>
  <c r="G84" s="1"/>
  <c r="G68"/>
  <c r="G70" s="1"/>
  <c r="J35" i="7"/>
  <c r="K35" s="1"/>
  <c r="E55" i="8"/>
  <c r="G54"/>
  <c r="G55" s="1"/>
  <c r="E48"/>
  <c r="G47"/>
  <c r="G46"/>
  <c r="E34"/>
  <c r="G33"/>
  <c r="G34" s="1"/>
  <c r="E27"/>
  <c r="G26"/>
  <c r="G25"/>
  <c r="E15"/>
  <c r="G14"/>
  <c r="G13"/>
  <c r="G94" l="1"/>
  <c r="G61"/>
  <c r="G48"/>
  <c r="G40" s="1"/>
  <c r="G15"/>
  <c r="G27"/>
  <c r="G19" s="1"/>
  <c r="J45" i="7"/>
  <c r="K45" s="1"/>
  <c r="J44"/>
  <c r="K44" s="1"/>
  <c r="J30"/>
  <c r="I36" l="1"/>
  <c r="J36" s="1"/>
  <c r="K36" s="1"/>
  <c r="I37"/>
  <c r="J37" s="1"/>
  <c r="K37" s="1"/>
  <c r="I32"/>
  <c r="J32" s="1"/>
  <c r="K32" s="1"/>
  <c r="I27"/>
  <c r="J27" s="1"/>
  <c r="K27" s="1"/>
  <c r="K43"/>
  <c r="G8" i="8"/>
  <c r="I26" i="7"/>
  <c r="K30"/>
  <c r="J25"/>
  <c r="K25" s="1"/>
  <c r="G11" i="5"/>
  <c r="H11" s="1"/>
  <c r="F11"/>
  <c r="J11" s="1"/>
  <c r="A31" i="3"/>
  <c r="H16"/>
  <c r="E16"/>
  <c r="I16" s="1"/>
  <c r="K34" i="7" l="1"/>
  <c r="I31"/>
  <c r="J31" s="1"/>
  <c r="K31" s="1"/>
  <c r="K29" s="1"/>
  <c r="J26"/>
  <c r="K26" s="1"/>
  <c r="K24" s="1"/>
  <c r="I11" i="5"/>
  <c r="G16" i="3"/>
  <c r="K49" i="7" l="1"/>
  <c r="G53" s="1"/>
</calcChain>
</file>

<file path=xl/sharedStrings.xml><?xml version="1.0" encoding="utf-8"?>
<sst xmlns="http://schemas.openxmlformats.org/spreadsheetml/2006/main" count="540" uniqueCount="224">
  <si>
    <t xml:space="preserve">                                     CNPJ: 01.034.895/0001-48 INSCRIÇÃO ESTADUAL: 13.271.994-0</t>
  </si>
  <si>
    <t>ESTADO DE MATO GROSSO</t>
  </si>
  <si>
    <t>PREFEITURA MUNICIPAL DE BARRA DO GARÇAS</t>
  </si>
  <si>
    <t xml:space="preserve"> </t>
  </si>
  <si>
    <t>TOTAL</t>
  </si>
  <si>
    <t>ITEM</t>
  </si>
  <si>
    <t>DISCRIMINAÇÃO</t>
  </si>
  <si>
    <t>M</t>
  </si>
  <si>
    <t>TABELA 09</t>
  </si>
  <si>
    <t>PLANILHA DE CÁLCULO DE VOLUME DE CORTE E ATERRO PARA BOCAS DE LOBO</t>
  </si>
  <si>
    <t>Volume de escavação p/ boca de lobo</t>
  </si>
  <si>
    <t>largura</t>
  </si>
  <si>
    <t>comprim.</t>
  </si>
  <si>
    <t>prof</t>
  </si>
  <si>
    <t>vol. escavado</t>
  </si>
  <si>
    <t>Quant.</t>
  </si>
  <si>
    <t>TOTAL ESCAVADO (M3)</t>
  </si>
  <si>
    <t>APILOAMENTO</t>
  </si>
  <si>
    <t>REATERRO</t>
  </si>
  <si>
    <t>PLANILHA DE CÁLCULO DE VOLUME DE CORTE E ATERRO PARA POSSO DE VISITA</t>
  </si>
  <si>
    <t>Volume de escavação p/ poço de visita</t>
  </si>
  <si>
    <t xml:space="preserve">OBRA: </t>
  </si>
  <si>
    <t>END.</t>
  </si>
  <si>
    <t xml:space="preserve"> SANTO ANTONIO DO LESTE - MT</t>
  </si>
  <si>
    <t>UNID.</t>
  </si>
  <si>
    <t>QUANT</t>
  </si>
  <si>
    <t>PREÇOS (R$)</t>
  </si>
  <si>
    <t>UNITÁRIO</t>
  </si>
  <si>
    <r>
      <t xml:space="preserve">ASSENTAMENTO DE TUBOS </t>
    </r>
    <r>
      <rPr>
        <b/>
        <sz val="11"/>
        <rFont val="Calibri"/>
        <family val="2"/>
      </rPr>
      <t xml:space="preserve">Ø 400 MM </t>
    </r>
  </si>
  <si>
    <t>M3</t>
  </si>
  <si>
    <r>
      <t xml:space="preserve">ASSENTAMENTO DE TUBOS </t>
    </r>
    <r>
      <rPr>
        <b/>
        <sz val="11"/>
        <rFont val="Calibri"/>
        <family val="2"/>
      </rPr>
      <t xml:space="preserve">Ø 1000 MM </t>
    </r>
  </si>
  <si>
    <t>1.0.0</t>
  </si>
  <si>
    <t>1.0.1</t>
  </si>
  <si>
    <t>2.0.0</t>
  </si>
  <si>
    <t>2.0.1</t>
  </si>
  <si>
    <t>UN</t>
  </si>
  <si>
    <t>3.0.0</t>
  </si>
  <si>
    <t>3.0.1</t>
  </si>
  <si>
    <t>4.0.1</t>
  </si>
  <si>
    <r>
      <t xml:space="preserve">Importa o presente ORÇAMETO em </t>
    </r>
    <r>
      <rPr>
        <b/>
        <sz val="11"/>
        <color theme="1"/>
        <rFont val="Calibri"/>
        <family val="2"/>
        <scheme val="minor"/>
      </rPr>
      <t>R$</t>
    </r>
  </si>
  <si>
    <t>COMPOSIÇÃO 002</t>
  </si>
  <si>
    <t>CÓDIGO</t>
  </si>
  <si>
    <t xml:space="preserve">DESCRIÇÃO </t>
  </si>
  <si>
    <t>UNIDADE</t>
  </si>
  <si>
    <t>VALOR UNITÁRIO</t>
  </si>
  <si>
    <t>QUANTIDADE</t>
  </si>
  <si>
    <t>VALOR TOTAL</t>
  </si>
  <si>
    <t>TOTAL DA COMPOSIÇÃO 002</t>
  </si>
  <si>
    <t>DETALHAMENTO DE COMPOSIÇÃO 002</t>
  </si>
  <si>
    <t>COMPOSIÇÃO 002-A</t>
  </si>
  <si>
    <t xml:space="preserve"> RELAÇÃO DE MÃO DE OBRA</t>
  </si>
  <si>
    <t>H</t>
  </si>
  <si>
    <t>Tot. Parcial do Serviço</t>
  </si>
  <si>
    <t xml:space="preserve">PEDREIRO COM ENCARGOS COMPLEMENTARES </t>
  </si>
  <si>
    <t>SERVENTE COM ENCARGOS COMPLEMENTARES</t>
  </si>
  <si>
    <t>**OBS: A hora de mão de obra está  na composição SINAPI 94111</t>
  </si>
  <si>
    <t>SINAPI- 88309</t>
  </si>
  <si>
    <t>SINAPI- 88316</t>
  </si>
  <si>
    <t>COMPOSIÇÃO 01</t>
  </si>
  <si>
    <t>LASTRO DE VALA COM PREPARO DE FUNDO, LARGURA MENOR QUE 1,5 M, COM CAMADA DE AREIA, LANÇAMENTO MECANIZADO, EM LOCAL COM NÍVEL BAIXO DE INTERFERÊNCIA. AF_06/2016</t>
  </si>
  <si>
    <t>COMPOSIÇÃO 001</t>
  </si>
  <si>
    <t>DETALHAMENTO DE COMPOSIÇÃO 001</t>
  </si>
  <si>
    <t>**OBS: A hora de mão de obra está  na composição SINAPI 92809</t>
  </si>
  <si>
    <t xml:space="preserve"> ASSENTAMENTO DE TUBO DE CONCRETO PARA REDES COLETORAS DE ÁGUAS PLUVIAIS, DIÂMETRO DE 400 MM, JUNTA RÍGIDA, INSTALADO EM LOCAL COM BAIXO NÍVEL DE INTERFERÊNCIAS (NÃO INCLUI FORNECIMENTO). AF_12/2015</t>
  </si>
  <si>
    <t>SINAPI- 88246</t>
  </si>
  <si>
    <t xml:space="preserve"> ASSENTADOR DE TUBOS COM ENCARGOS COMPLEMENTARES </t>
  </si>
  <si>
    <t xml:space="preserve"> SERVENTE COM ENCARGOS COMPLEMENTARES </t>
  </si>
  <si>
    <t>ARGAMASSA TRAÇO 1:3 (CIMENTO E AREIA MÉDIA), PREPARO MANUAL. AF_08/2014</t>
  </si>
  <si>
    <t>SINAPI- 92809</t>
  </si>
  <si>
    <t xml:space="preserve">SERVENTE COM ENCARGOS COMPLEMENTARES </t>
  </si>
  <si>
    <t>COMPOSIÇÃO 002-B</t>
  </si>
  <si>
    <t>SINAPI- 88629</t>
  </si>
  <si>
    <t xml:space="preserve"> COMPOSIÇÃO 001</t>
  </si>
  <si>
    <t xml:space="preserve"> COMPOSIÇÃO 002</t>
  </si>
  <si>
    <t>ASSENTAMENTO DE TUBO DE CONCRETO PARA REDES COLETORAS DE ÁGUAS PLUVIAIS, DIÂMETRO DE 400 MM, JUNTA RÍGIDA, INSTALADO EM LOCAL COM BAIXO NÍVEL DE INTERFERÊNCIAS (NÃO INCLUI FORNECIMENTO). AF_12/2015</t>
  </si>
  <si>
    <t>COMPOSIÇÃO 02</t>
  </si>
  <si>
    <t>S/BDI</t>
  </si>
  <si>
    <t>C/BDI</t>
  </si>
  <si>
    <t xml:space="preserve"> COMPOSIÇÃO 003</t>
  </si>
  <si>
    <t>COMPOSIÇÃO 001-A</t>
  </si>
  <si>
    <t>SINAPI- 92815</t>
  </si>
  <si>
    <t>ASSENTAMENTO DE TUBO DE CONCRETO PARA REDES COLETORAS DE ÁGUAS PLUVIAIS, DIÂMETRO DE 1000 MM, JUNTA RÍGIDA, INSTALADO EM LOCAL COM BAIXO NÍVEL DE INTERFERÊNCIAS (NÃO INCLUI FORNECIMENTO). AF_12/2015</t>
  </si>
  <si>
    <t>COMPOSIÇÃO 003</t>
  </si>
  <si>
    <t>COMPOSIÇÃO 003-A</t>
  </si>
  <si>
    <t>COMPOSIÇÃO 003-B</t>
  </si>
  <si>
    <t>DETALHAMENTO DE COMPOSIÇÃO 003</t>
  </si>
  <si>
    <t>TOTAL DA COMPOSIÇÃO 003</t>
  </si>
  <si>
    <t>TOTAL DA COMPOSIÇÃO 001</t>
  </si>
  <si>
    <t>COMPOSIÇÃO 03</t>
  </si>
  <si>
    <t>ASSENTAMENTO DE TUBO DE CONCRETO PARA REDES COLETORAS DE ÁGUAS PLUVIAIS, DIÂMETRO DE 1200 MM, JUNTA RÍGIDA, INSTALADO EM LOCAL COM BAIXO NÍVEL DE INTERFERÊNCIAS (NÃO INCLUI FORNECIMENTO). AF_12/2015</t>
  </si>
  <si>
    <t>**OBS: A hora de mão de obra está  na composição SINAPI 928815</t>
  </si>
  <si>
    <t>**OBS: A hora de mão de obra está  na composição SINAPI 88629</t>
  </si>
  <si>
    <r>
      <t xml:space="preserve">ASSENTAMENTO DE TUBOS </t>
    </r>
    <r>
      <rPr>
        <b/>
        <sz val="11"/>
        <rFont val="Calibri"/>
        <family val="2"/>
      </rPr>
      <t xml:space="preserve">Ø 1200 MM </t>
    </r>
  </si>
  <si>
    <t>COMPOSIÇÃO 04</t>
  </si>
  <si>
    <t>3.0.2</t>
  </si>
  <si>
    <t>3.0.3</t>
  </si>
  <si>
    <t>4.0.0</t>
  </si>
  <si>
    <t>5.0.0</t>
  </si>
  <si>
    <t>5.0.1</t>
  </si>
  <si>
    <t>LOCAÇÃO E NIVELAMENTO DE EMISSARIO/REDE COLETORA COM AUXILIO DE EQUIPAMENTO TOPOGRÁFICO</t>
  </si>
  <si>
    <t>LOCAÇÃO E NIVELAMENTO DE EMISSÁRIO/REDE COLETORA COM AUXILIO DE EQUIPAMENTO TOPOGRAFICO</t>
  </si>
  <si>
    <t>COMPOSIÇÃO 05</t>
  </si>
  <si>
    <t>LASTRO COM PREPARO DE FUNDO, LARGURA MAIOR OU IGUAL A 1,5 M, COM CAMADA DE AREIA, LANÇAMENTO MECANIZADO, EM LOCAL COM NÍVEL BAIXO DE INTERFERÊNCIA. AF_06/2016</t>
  </si>
  <si>
    <t xml:space="preserve"> COMPOSIÇÃO 006</t>
  </si>
  <si>
    <t>COMPOSIÇÃO 006</t>
  </si>
  <si>
    <t>POÇO DE VISITA - PVI 04 - AREIA E BRITA COMERCIAIS</t>
  </si>
  <si>
    <t>SICRO- 0407819</t>
  </si>
  <si>
    <t>SICRO- 1107892</t>
  </si>
  <si>
    <t>SICRO- 3103302</t>
  </si>
  <si>
    <t>KG</t>
  </si>
  <si>
    <t>M³</t>
  </si>
  <si>
    <t>M²</t>
  </si>
  <si>
    <t>SICRO- P9801</t>
  </si>
  <si>
    <t xml:space="preserve"> AJUDANTE </t>
  </si>
  <si>
    <t>SICRO- P9805</t>
  </si>
  <si>
    <t xml:space="preserve"> ARMADOR</t>
  </si>
  <si>
    <t>Armação em aço CA-50 - fornecimento, preparo e colocação</t>
  </si>
  <si>
    <t>* NOTA TÉCNICA -O VALOR UNITÁRIO REFERE-SE A PRODUÇÃO DE EQUIPE BASEADO EM 1KG</t>
  </si>
  <si>
    <t>DETALHAMENTO DE COMPOSIÇÃO 006</t>
  </si>
  <si>
    <t>COMPOSIÇÃO 006-A</t>
  </si>
  <si>
    <t>Concreto fck = 20 MPa - confecção em betoneira e lançamento manual - areia e brita comerciais</t>
  </si>
  <si>
    <t xml:space="preserve">PEDREIRO </t>
  </si>
  <si>
    <t>SICRO- P9821</t>
  </si>
  <si>
    <t>SERVENTE</t>
  </si>
  <si>
    <t>SICRO- P9824</t>
  </si>
  <si>
    <t>* NOTA TÉCNICA -O VALOR UNITÁRIO REFERE-SE A PRODUÇÃO DE EQUIPE BASEADO EM 3,62M³</t>
  </si>
  <si>
    <t>COMPOSIÇÃO 006-B</t>
  </si>
  <si>
    <t>COMPOSIÇÃO 006-C</t>
  </si>
  <si>
    <t>Formas de tábuas de pinho para dispositivos de drenagem - utilização de 3 vezes - confecção, instalação e retirada</t>
  </si>
  <si>
    <t>SICRO- P9808</t>
  </si>
  <si>
    <t>AJUDANTE</t>
  </si>
  <si>
    <t>CARPINTEIRO</t>
  </si>
  <si>
    <t>* NOTA TÉCNICA -O VALOR UNITÁRIO REFERE-SE A PRODUÇÃO DE EQUIPE BASEADO EM 1,00M²</t>
  </si>
  <si>
    <t>TOTAL DA COMPOSIÇÃO 006</t>
  </si>
  <si>
    <t>**OBS: A hora de mão de obra está  na composição SICRO 2003684</t>
  </si>
  <si>
    <t>POÇO DE VISITA - PVI 05 - AREIA E BRITA COMERCIAIS</t>
  </si>
  <si>
    <t xml:space="preserve"> COMPOSIÇÃO 008</t>
  </si>
  <si>
    <t>COMPOSIÇÃO 008</t>
  </si>
  <si>
    <t>BOCA DE LOBO COMBINADA - CHAPÉU E GRELHA SIMPLES - BLC 01 - AREIA E BRITA COMERCIAIS</t>
  </si>
  <si>
    <t>SICRO-P9821</t>
  </si>
  <si>
    <t>SICRO-P9824</t>
  </si>
  <si>
    <t>**OBS: A hora de mão de obra está  na composição SICRO 2003622</t>
  </si>
  <si>
    <t>COMPOSIÇÃO 008-A</t>
  </si>
  <si>
    <t>DETALHAMENTO DE COMPOSIÇÃO 008</t>
  </si>
  <si>
    <t>Alvenaria de blocos de concreto 20 x 20 x 40 cm com espessura de 20 cm - areia comercial</t>
  </si>
  <si>
    <t>* NOTA TÉCNICA -O VALOR UNITÁRIO REFERE-SE A PRODUÇÃO DE EQUIPE BASEADO EM 1M²</t>
  </si>
  <si>
    <t>COMPOSIÇÃO 008-B</t>
  </si>
  <si>
    <t>Argamassa de cimento e areia 1:3 - areia comercial</t>
  </si>
  <si>
    <t>COMPOSIÇÃO 008-C</t>
  </si>
  <si>
    <t>SICRO- 0407820</t>
  </si>
  <si>
    <t>Armação em aço CA-60 - fornecimento, preparo e colocação</t>
  </si>
  <si>
    <t>ARMADOR</t>
  </si>
  <si>
    <t>* NOTA TÉCNICA -O VALOR UNITÁRIO REFERE-SE A PRODUÇÃO DE EQUIPE BASEADO EM 1,00KG</t>
  </si>
  <si>
    <t>COMPOSIÇÃO 008-D</t>
  </si>
  <si>
    <t>COMPOSIÇÃO 008-E</t>
  </si>
  <si>
    <t>SICRO- 1107896</t>
  </si>
  <si>
    <t>COMPOSIÇÃO 008-F</t>
  </si>
  <si>
    <t>TOTAL DOS DETALHAMENTOS DA COMPOSIÇÃO</t>
  </si>
  <si>
    <t>TOTAL GERAL DA COMPOSIÇÃO 008</t>
  </si>
  <si>
    <t xml:space="preserve">TOTA DA COMPOSIÇÃO DIRETA </t>
  </si>
  <si>
    <t>BOCA DE LOBO DUPLA - GRELHA DE CONCRETO - BLDG 01 - AREIA E BRITA COMERCIAIS</t>
  </si>
  <si>
    <t>DISSIPADOR DE ENERGIA- DEB 06 - AREIA E PEDRA DE MÃO  COMERCIAIS</t>
  </si>
  <si>
    <t>COMPOSIÇÃO 06</t>
  </si>
  <si>
    <t>COMPOSIÇÃO 07</t>
  </si>
  <si>
    <t>COMPOSIÇÃO 08</t>
  </si>
  <si>
    <t>COMPOSIÇÃO 09</t>
  </si>
  <si>
    <t xml:space="preserve">DISSIPADOR DE ENERGIA </t>
  </si>
  <si>
    <t>COMPOSIÇÃO 10</t>
  </si>
  <si>
    <t>1.0.2</t>
  </si>
  <si>
    <t>1.0.3</t>
  </si>
  <si>
    <t>2.0.2</t>
  </si>
  <si>
    <t>2.0.3</t>
  </si>
  <si>
    <t>4.0.2</t>
  </si>
  <si>
    <t>5.0.2</t>
  </si>
  <si>
    <t>6.0.0</t>
  </si>
  <si>
    <t>6.0.1</t>
  </si>
  <si>
    <t>B.D.I</t>
  </si>
  <si>
    <t>DRENAGEM PLUVIAL PROFUNDA DE VIAS URBANAS</t>
  </si>
  <si>
    <t xml:space="preserve">ORÇAMENTO ORIENTATIVO DE MÃO DE OBRA PARA EXECUÇÃO DE OBRAS DE DRENAGEM PROFUNDA </t>
  </si>
  <si>
    <t xml:space="preserve">QUADRO DE COMPOSIÇÃO DE ORÇAMENTO ORIENTAVIVA PARA CONSTRUÇÃO DE OBRAS DE DRENAGEM PROFUNDA </t>
  </si>
  <si>
    <t>REFERÊNCIA DA COMPOSIÇÃO-SOMENTE MÃO DE OBRA</t>
  </si>
  <si>
    <t xml:space="preserve">POÇOS DE VISITA </t>
  </si>
  <si>
    <t xml:space="preserve">BOCAS DE LOBO 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</si>
  <si>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>O VALOR DA HORA P/ PRODUÇÃO DE 1M³ DE ARGAMASSA É IGUAL A  8,48 H, NO QUAL O VALOR DA HORA É IGUAL A R$- 14,71</t>
    </r>
  </si>
  <si>
    <t xml:space="preserve">              ASSIM TEMOS O TOTAL DE RS- 124,7408</t>
  </si>
  <si>
    <t>SICRO- 2009619</t>
  </si>
  <si>
    <t>SICRO- 1109669</t>
  </si>
  <si>
    <t>PEDREIRO atividades auxiliares</t>
  </si>
  <si>
    <t>SERVENTE atividades auxiliares</t>
  </si>
  <si>
    <t>FONTE: SINAPI MÊS SETEMBRO/2019 E SICRO ABR/2019 - DESONERADO</t>
  </si>
  <si>
    <t>SINAPI/MT 09/2019 - DESONERADO SICRO ABR/2019</t>
  </si>
  <si>
    <t xml:space="preserve"> COMPOSIÇÃO 009</t>
  </si>
  <si>
    <t>COMPOSIÇÃO 009</t>
  </si>
  <si>
    <t>TOTAL GERAL DA COMPOSIÇÃO 009</t>
  </si>
  <si>
    <t>**OBS: A hora de mão de obra está  na composição SICRO 2003634</t>
  </si>
  <si>
    <t>DETALHAMENTO DE COMPOSIÇÃO 009</t>
  </si>
  <si>
    <t>COMPOSIÇÃO 009-A</t>
  </si>
  <si>
    <t>SICRO- 3909619</t>
  </si>
  <si>
    <t>COMPOSIÇÃO 009-B</t>
  </si>
  <si>
    <t>SICRO- 11009669</t>
  </si>
  <si>
    <t>COMPOSIÇÃO 009-C</t>
  </si>
  <si>
    <t>COMPOSIÇÃO 009-D</t>
  </si>
  <si>
    <t>COMPOSIÇÃO 009-E</t>
  </si>
  <si>
    <t>COMPOSIÇÃO 009-F</t>
  </si>
  <si>
    <t>COMPOSIÇÃO 009-G</t>
  </si>
  <si>
    <t>SICRO- 2003316</t>
  </si>
  <si>
    <t>* NOTA TÉCNICA -O VALOR UNITÁRIO REFERE-SE A PRODUÇÃO DE EQUIPE BASEADO EM 1,00 UNIDADE</t>
  </si>
  <si>
    <t xml:space="preserve"> COMPOSIÇÃO 010</t>
  </si>
  <si>
    <t>TOTAL GERAL DA COMPOSIÇÃO 010</t>
  </si>
  <si>
    <t>**OBS: A hora de mão de obra está  na composição SICRO 2003459</t>
  </si>
  <si>
    <t>DETALHAMENTO DE COMPOSIÇÃO 010</t>
  </si>
  <si>
    <t>COMPOSIÇÃO 010-A</t>
  </si>
  <si>
    <t>SICRO- 4805755</t>
  </si>
  <si>
    <t>Apiloamento manual</t>
  </si>
  <si>
    <t>* NOTA TÉCNICA -O VALOR UNITÁRIO REFERE-SE A PRODUÇÃO DE EQUIPE BASEADO EM 0,67M³</t>
  </si>
  <si>
    <t>COMPOSIÇÃO 010-B</t>
  </si>
  <si>
    <t>COMPOSIÇÃO 010-C</t>
  </si>
  <si>
    <t>SICRO- 4805751</t>
  </si>
  <si>
    <t>Escavação manual em material de 1ª categoria na profundidade de até 2m</t>
  </si>
  <si>
    <t>* NOTA TÉCNICA -O VALOR UNITÁRIO REFERE-SE A PRODUÇÃO DE EQUIPE BASEADO EM 0,40M³</t>
  </si>
  <si>
    <t>COMPOSIÇÃO 010-D</t>
  </si>
  <si>
    <t>(Cento e treze mil, quinhentos e sessenta e sete reais e trinta e um centavos)</t>
  </si>
  <si>
    <t>BAIRRO JARDIM SANTA INÊS - Fortaleza/Rotatória/MT336/Avenida Pedro Cecatto</t>
  </si>
  <si>
    <t>Santo Antônio de Leste, MT - 25 de novembro de 2019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</si>
</sst>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#,##0.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hadow/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color indexed="12"/>
      <name val="Arial"/>
      <family val="2"/>
    </font>
    <font>
      <b/>
      <sz val="12"/>
      <color rgb="FF0000FF"/>
      <name val="Arial"/>
      <family val="2"/>
    </font>
    <font>
      <sz val="8"/>
      <color indexed="20"/>
      <name val="Arial"/>
      <family val="2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40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84">
    <xf numFmtId="0" fontId="0" fillId="0" borderId="0" xfId="0"/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4" fontId="10" fillId="0" borderId="7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10" fontId="22" fillId="0" borderId="12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vertical="center"/>
    </xf>
    <xf numFmtId="4" fontId="0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left" vertical="center"/>
    </xf>
    <xf numFmtId="4" fontId="22" fillId="0" borderId="7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8" xfId="0" applyNumberFormat="1" applyFont="1" applyFill="1" applyBorder="1" applyAlignment="1">
      <alignment vertical="center"/>
    </xf>
    <xf numFmtId="4" fontId="22" fillId="0" borderId="12" xfId="0" applyNumberFormat="1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/>
    </xf>
    <xf numFmtId="4" fontId="22" fillId="0" borderId="8" xfId="0" applyNumberFormat="1" applyFont="1" applyFill="1" applyBorder="1" applyAlignment="1">
      <alignment horizontal="center" vertical="center"/>
    </xf>
    <xf numFmtId="4" fontId="22" fillId="0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4" fontId="0" fillId="0" borderId="12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" fontId="0" fillId="0" borderId="2" xfId="0" applyNumberFormat="1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4" fontId="24" fillId="0" borderId="4" xfId="0" applyNumberFormat="1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" fontId="22" fillId="2" borderId="4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horizontal="right" vertical="center"/>
    </xf>
    <xf numFmtId="4" fontId="10" fillId="2" borderId="4" xfId="6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4" fontId="10" fillId="2" borderId="4" xfId="5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4" borderId="5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5" borderId="4" xfId="0" applyFill="1" applyBorder="1"/>
    <xf numFmtId="0" fontId="8" fillId="5" borderId="4" xfId="0" applyFont="1" applyFill="1" applyBorder="1" applyAlignment="1">
      <alignment horizontal="justify"/>
    </xf>
    <xf numFmtId="0" fontId="8" fillId="5" borderId="4" xfId="0" applyFont="1" applyFill="1" applyBorder="1" applyAlignment="1">
      <alignment horizontal="center"/>
    </xf>
    <xf numFmtId="166" fontId="8" fillId="5" borderId="4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9" fontId="10" fillId="2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vertical="center"/>
    </xf>
    <xf numFmtId="4" fontId="22" fillId="2" borderId="2" xfId="0" applyNumberFormat="1" applyFont="1" applyFill="1" applyBorder="1" applyAlignment="1">
      <alignment horizontal="right" vertical="center"/>
    </xf>
    <xf numFmtId="1" fontId="2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4" fontId="0" fillId="2" borderId="0" xfId="0" applyNumberFormat="1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8" fillId="4" borderId="14" xfId="0" applyNumberFormat="1" applyFont="1" applyFill="1" applyBorder="1" applyAlignment="1">
      <alignment vertical="center"/>
    </xf>
    <xf numFmtId="0" fontId="0" fillId="2" borderId="0" xfId="0" applyFill="1"/>
    <xf numFmtId="0" fontId="8" fillId="4" borderId="24" xfId="0" applyFont="1" applyFill="1" applyBorder="1" applyAlignment="1">
      <alignment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4" fontId="8" fillId="8" borderId="5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4" fontId="28" fillId="7" borderId="14" xfId="0" applyNumberFormat="1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22" fillId="0" borderId="12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164" fontId="0" fillId="0" borderId="5" xfId="0" applyNumberForma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justify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6" fillId="7" borderId="21" xfId="0" applyFont="1" applyFill="1" applyBorder="1" applyAlignment="1">
      <alignment horizontal="center" vertical="center"/>
    </xf>
    <xf numFmtId="0" fontId="26" fillId="7" borderId="22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28" fillId="7" borderId="18" xfId="0" applyFont="1" applyFill="1" applyBorder="1" applyAlignment="1">
      <alignment horizontal="right" vertical="center"/>
    </xf>
    <xf numFmtId="0" fontId="8" fillId="7" borderId="19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0" fillId="0" borderId="7" xfId="0" applyBorder="1" applyAlignment="1">
      <alignment horizontal="center" wrapText="1"/>
    </xf>
    <xf numFmtId="0" fontId="8" fillId="4" borderId="20" xfId="0" applyFont="1" applyFill="1" applyBorder="1" applyAlignment="1">
      <alignment horizontal="right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</cellXfs>
  <cellStyles count="7">
    <cellStyle name="Normal" xfId="0" builtinId="0"/>
    <cellStyle name="Normal 2 2 4" xfId="3"/>
    <cellStyle name="Normal 4" xfId="2"/>
    <cellStyle name="Normal 5 2" xfId="4"/>
    <cellStyle name="Separador de milhares" xfId="1" builtinId="3"/>
    <cellStyle name="Separador de milhares 2 2 2" xfId="6"/>
    <cellStyle name="Separador de milhares 3" xfId="5"/>
  </cellStyles>
  <dxfs count="0"/>
  <tableStyles count="0" defaultTableStyle="TableStyleMedium2" defaultPivotStyle="PivotStyleLight16"/>
  <colors>
    <mruColors>
      <color rgb="FF000099"/>
      <color rgb="FF0000CC"/>
      <color rgb="FFFFFF99"/>
      <color rgb="FFFFFF66"/>
      <color rgb="FFFFCC66"/>
      <color rgb="FFCCFF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131379</xdr:colOff>
      <xdr:row>8</xdr:row>
      <xdr:rowOff>35033</xdr:rowOff>
    </xdr:from>
    <xdr:to>
      <xdr:col>5</xdr:col>
      <xdr:colOff>3792482</xdr:colOff>
      <xdr:row>12</xdr:row>
      <xdr:rowOff>113861</xdr:rowOff>
    </xdr:to>
    <xdr:pic>
      <xdr:nvPicPr>
        <xdr:cNvPr id="3" name="Imagem 2" descr="logo 201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3241" y="1383861"/>
          <a:ext cx="4755931" cy="8145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T&#212;NIO/Documents/PREFEITURAS/BARRA%20DO%20GAR&#199;AS/2014%20-%20BARRA%20DO%20GAR&#199;AS/FINANCIAMENTO/PROEJTOS/DIVERSOS%20DOCS/ORC.%20DRENAG.%2026.884%20MI%20-2014%20-%20revisao%205_FINAL%20-%20Crono%20extend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RQUIVOS-%20PREFEITURA/PREFEITURA-ENGENHARIA/2016/DRENAGEM/trabalhan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Rol de ruas"/>
      <sheetName val="Orçamento drenag e pav"/>
      <sheetName val="QCI"/>
      <sheetName val="Cronogr"/>
      <sheetName val="Crono Desembolso"/>
      <sheetName val="13-Mem quant. bueiros"/>
      <sheetName val="Quant. de meio fios"/>
      <sheetName val="3 Rol Ruas Recapear CBUQ"/>
      <sheetName val="8 Quant Tubos PV e BL"/>
      <sheetName val="10 Calc Vol corte aterro drenag"/>
      <sheetName val="4 Pintura faixas longitudinais"/>
      <sheetName val="5 Placas nome de rua"/>
      <sheetName val="6 Sinal. Vertical"/>
      <sheetName val="7 Faixa de PARE horiz"/>
      <sheetName val="9 Vol de corte aterro BL "/>
      <sheetName val="LDI"/>
    </sheetNames>
    <sheetDataSet>
      <sheetData sheetId="0"/>
      <sheetData sheetId="1">
        <row r="8">
          <cell r="A8" t="str">
            <v>OBRA: DRENAGEM DE ÁGUAS PLUVIAIS, PAVIMENTAÇÃO E PASSEIOS</v>
          </cell>
        </row>
        <row r="286">
          <cell r="C286" t="str">
            <v>Barra do Garças,          Março de 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uas"/>
      <sheetName val="DRENAGEM"/>
      <sheetName val="TERRAPLENAGEM"/>
      <sheetName val="pavimentação"/>
      <sheetName val="transp Bet"/>
      <sheetName val="CALÇADA"/>
      <sheetName val="meio fio"/>
      <sheetName val="orçamento"/>
      <sheetName val="RESUMO"/>
      <sheetName val="CRO"/>
      <sheetName val="BDI"/>
      <sheetName val="comp TSD"/>
      <sheetName val="GETONIO"/>
      <sheetName val="limpa rodas"/>
      <sheetName val="VOL. ESC TUBOS"/>
      <sheetName val="BOCA DE LOBO"/>
      <sheetName val="PV"/>
      <sheetName val="CALCULO MÃO DE OBRA"/>
      <sheetName val="ORÇAMENTO MÃ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8">
          <cell r="U18">
            <v>90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>
    <tabColor rgb="FF00B0F0"/>
  </sheetPr>
  <dimension ref="A1:L33"/>
  <sheetViews>
    <sheetView workbookViewId="0">
      <selection activeCell="M15" sqref="M15"/>
    </sheetView>
  </sheetViews>
  <sheetFormatPr defaultRowHeight="14.4"/>
  <cols>
    <col min="1" max="1" width="13.6640625" style="6" customWidth="1"/>
    <col min="2" max="2" width="10.109375" style="6" customWidth="1"/>
    <col min="3" max="3" width="9.44140625" style="6" customWidth="1"/>
    <col min="4" max="4" width="8.33203125" style="6" customWidth="1"/>
    <col min="5" max="5" width="13.5546875" style="6" customWidth="1"/>
    <col min="6" max="6" width="10.5546875" style="6" customWidth="1"/>
    <col min="7" max="7" width="13" style="7" customWidth="1"/>
    <col min="8" max="8" width="17.44140625" style="7" customWidth="1"/>
    <col min="9" max="9" width="19.33203125" style="7" customWidth="1"/>
    <col min="10" max="10" width="16.6640625" style="6" customWidth="1"/>
    <col min="11" max="12" width="6.33203125" style="6" customWidth="1"/>
    <col min="13" max="256" width="9.109375" style="6"/>
    <col min="257" max="257" width="13.6640625" style="6" customWidth="1"/>
    <col min="258" max="258" width="10.109375" style="6" customWidth="1"/>
    <col min="259" max="259" width="9.44140625" style="6" customWidth="1"/>
    <col min="260" max="260" width="8.33203125" style="6" customWidth="1"/>
    <col min="261" max="261" width="13.5546875" style="6" customWidth="1"/>
    <col min="262" max="262" width="10.5546875" style="6" customWidth="1"/>
    <col min="263" max="263" width="13" style="6" customWidth="1"/>
    <col min="264" max="264" width="17.44140625" style="6" customWidth="1"/>
    <col min="265" max="265" width="19.33203125" style="6" customWidth="1"/>
    <col min="266" max="266" width="16.6640625" style="6" customWidth="1"/>
    <col min="267" max="268" width="6.33203125" style="6" customWidth="1"/>
    <col min="269" max="512" width="9.109375" style="6"/>
    <col min="513" max="513" width="13.6640625" style="6" customWidth="1"/>
    <col min="514" max="514" width="10.109375" style="6" customWidth="1"/>
    <col min="515" max="515" width="9.44140625" style="6" customWidth="1"/>
    <col min="516" max="516" width="8.33203125" style="6" customWidth="1"/>
    <col min="517" max="517" width="13.5546875" style="6" customWidth="1"/>
    <col min="518" max="518" width="10.5546875" style="6" customWidth="1"/>
    <col min="519" max="519" width="13" style="6" customWidth="1"/>
    <col min="520" max="520" width="17.44140625" style="6" customWidth="1"/>
    <col min="521" max="521" width="19.33203125" style="6" customWidth="1"/>
    <col min="522" max="522" width="16.6640625" style="6" customWidth="1"/>
    <col min="523" max="524" width="6.33203125" style="6" customWidth="1"/>
    <col min="525" max="768" width="9.109375" style="6"/>
    <col min="769" max="769" width="13.6640625" style="6" customWidth="1"/>
    <col min="770" max="770" width="10.109375" style="6" customWidth="1"/>
    <col min="771" max="771" width="9.44140625" style="6" customWidth="1"/>
    <col min="772" max="772" width="8.33203125" style="6" customWidth="1"/>
    <col min="773" max="773" width="13.5546875" style="6" customWidth="1"/>
    <col min="774" max="774" width="10.5546875" style="6" customWidth="1"/>
    <col min="775" max="775" width="13" style="6" customWidth="1"/>
    <col min="776" max="776" width="17.44140625" style="6" customWidth="1"/>
    <col min="777" max="777" width="19.33203125" style="6" customWidth="1"/>
    <col min="778" max="778" width="16.6640625" style="6" customWidth="1"/>
    <col min="779" max="780" width="6.33203125" style="6" customWidth="1"/>
    <col min="781" max="1024" width="9.109375" style="6"/>
    <col min="1025" max="1025" width="13.6640625" style="6" customWidth="1"/>
    <col min="1026" max="1026" width="10.109375" style="6" customWidth="1"/>
    <col min="1027" max="1027" width="9.44140625" style="6" customWidth="1"/>
    <col min="1028" max="1028" width="8.33203125" style="6" customWidth="1"/>
    <col min="1029" max="1029" width="13.5546875" style="6" customWidth="1"/>
    <col min="1030" max="1030" width="10.5546875" style="6" customWidth="1"/>
    <col min="1031" max="1031" width="13" style="6" customWidth="1"/>
    <col min="1032" max="1032" width="17.44140625" style="6" customWidth="1"/>
    <col min="1033" max="1033" width="19.33203125" style="6" customWidth="1"/>
    <col min="1034" max="1034" width="16.6640625" style="6" customWidth="1"/>
    <col min="1035" max="1036" width="6.33203125" style="6" customWidth="1"/>
    <col min="1037" max="1280" width="9.109375" style="6"/>
    <col min="1281" max="1281" width="13.6640625" style="6" customWidth="1"/>
    <col min="1282" max="1282" width="10.109375" style="6" customWidth="1"/>
    <col min="1283" max="1283" width="9.44140625" style="6" customWidth="1"/>
    <col min="1284" max="1284" width="8.33203125" style="6" customWidth="1"/>
    <col min="1285" max="1285" width="13.5546875" style="6" customWidth="1"/>
    <col min="1286" max="1286" width="10.5546875" style="6" customWidth="1"/>
    <col min="1287" max="1287" width="13" style="6" customWidth="1"/>
    <col min="1288" max="1288" width="17.44140625" style="6" customWidth="1"/>
    <col min="1289" max="1289" width="19.33203125" style="6" customWidth="1"/>
    <col min="1290" max="1290" width="16.6640625" style="6" customWidth="1"/>
    <col min="1291" max="1292" width="6.33203125" style="6" customWidth="1"/>
    <col min="1293" max="1536" width="9.109375" style="6"/>
    <col min="1537" max="1537" width="13.6640625" style="6" customWidth="1"/>
    <col min="1538" max="1538" width="10.109375" style="6" customWidth="1"/>
    <col min="1539" max="1539" width="9.44140625" style="6" customWidth="1"/>
    <col min="1540" max="1540" width="8.33203125" style="6" customWidth="1"/>
    <col min="1541" max="1541" width="13.5546875" style="6" customWidth="1"/>
    <col min="1542" max="1542" width="10.5546875" style="6" customWidth="1"/>
    <col min="1543" max="1543" width="13" style="6" customWidth="1"/>
    <col min="1544" max="1544" width="17.44140625" style="6" customWidth="1"/>
    <col min="1545" max="1545" width="19.33203125" style="6" customWidth="1"/>
    <col min="1546" max="1546" width="16.6640625" style="6" customWidth="1"/>
    <col min="1547" max="1548" width="6.33203125" style="6" customWidth="1"/>
    <col min="1549" max="1792" width="9.109375" style="6"/>
    <col min="1793" max="1793" width="13.6640625" style="6" customWidth="1"/>
    <col min="1794" max="1794" width="10.109375" style="6" customWidth="1"/>
    <col min="1795" max="1795" width="9.44140625" style="6" customWidth="1"/>
    <col min="1796" max="1796" width="8.33203125" style="6" customWidth="1"/>
    <col min="1797" max="1797" width="13.5546875" style="6" customWidth="1"/>
    <col min="1798" max="1798" width="10.5546875" style="6" customWidth="1"/>
    <col min="1799" max="1799" width="13" style="6" customWidth="1"/>
    <col min="1800" max="1800" width="17.44140625" style="6" customWidth="1"/>
    <col min="1801" max="1801" width="19.33203125" style="6" customWidth="1"/>
    <col min="1802" max="1802" width="16.6640625" style="6" customWidth="1"/>
    <col min="1803" max="1804" width="6.33203125" style="6" customWidth="1"/>
    <col min="1805" max="2048" width="9.109375" style="6"/>
    <col min="2049" max="2049" width="13.6640625" style="6" customWidth="1"/>
    <col min="2050" max="2050" width="10.109375" style="6" customWidth="1"/>
    <col min="2051" max="2051" width="9.44140625" style="6" customWidth="1"/>
    <col min="2052" max="2052" width="8.33203125" style="6" customWidth="1"/>
    <col min="2053" max="2053" width="13.5546875" style="6" customWidth="1"/>
    <col min="2054" max="2054" width="10.5546875" style="6" customWidth="1"/>
    <col min="2055" max="2055" width="13" style="6" customWidth="1"/>
    <col min="2056" max="2056" width="17.44140625" style="6" customWidth="1"/>
    <col min="2057" max="2057" width="19.33203125" style="6" customWidth="1"/>
    <col min="2058" max="2058" width="16.6640625" style="6" customWidth="1"/>
    <col min="2059" max="2060" width="6.33203125" style="6" customWidth="1"/>
    <col min="2061" max="2304" width="9.109375" style="6"/>
    <col min="2305" max="2305" width="13.6640625" style="6" customWidth="1"/>
    <col min="2306" max="2306" width="10.109375" style="6" customWidth="1"/>
    <col min="2307" max="2307" width="9.44140625" style="6" customWidth="1"/>
    <col min="2308" max="2308" width="8.33203125" style="6" customWidth="1"/>
    <col min="2309" max="2309" width="13.5546875" style="6" customWidth="1"/>
    <col min="2310" max="2310" width="10.5546875" style="6" customWidth="1"/>
    <col min="2311" max="2311" width="13" style="6" customWidth="1"/>
    <col min="2312" max="2312" width="17.44140625" style="6" customWidth="1"/>
    <col min="2313" max="2313" width="19.33203125" style="6" customWidth="1"/>
    <col min="2314" max="2314" width="16.6640625" style="6" customWidth="1"/>
    <col min="2315" max="2316" width="6.33203125" style="6" customWidth="1"/>
    <col min="2317" max="2560" width="9.109375" style="6"/>
    <col min="2561" max="2561" width="13.6640625" style="6" customWidth="1"/>
    <col min="2562" max="2562" width="10.109375" style="6" customWidth="1"/>
    <col min="2563" max="2563" width="9.44140625" style="6" customWidth="1"/>
    <col min="2564" max="2564" width="8.33203125" style="6" customWidth="1"/>
    <col min="2565" max="2565" width="13.5546875" style="6" customWidth="1"/>
    <col min="2566" max="2566" width="10.5546875" style="6" customWidth="1"/>
    <col min="2567" max="2567" width="13" style="6" customWidth="1"/>
    <col min="2568" max="2568" width="17.44140625" style="6" customWidth="1"/>
    <col min="2569" max="2569" width="19.33203125" style="6" customWidth="1"/>
    <col min="2570" max="2570" width="16.6640625" style="6" customWidth="1"/>
    <col min="2571" max="2572" width="6.33203125" style="6" customWidth="1"/>
    <col min="2573" max="2816" width="9.109375" style="6"/>
    <col min="2817" max="2817" width="13.6640625" style="6" customWidth="1"/>
    <col min="2818" max="2818" width="10.109375" style="6" customWidth="1"/>
    <col min="2819" max="2819" width="9.44140625" style="6" customWidth="1"/>
    <col min="2820" max="2820" width="8.33203125" style="6" customWidth="1"/>
    <col min="2821" max="2821" width="13.5546875" style="6" customWidth="1"/>
    <col min="2822" max="2822" width="10.5546875" style="6" customWidth="1"/>
    <col min="2823" max="2823" width="13" style="6" customWidth="1"/>
    <col min="2824" max="2824" width="17.44140625" style="6" customWidth="1"/>
    <col min="2825" max="2825" width="19.33203125" style="6" customWidth="1"/>
    <col min="2826" max="2826" width="16.6640625" style="6" customWidth="1"/>
    <col min="2827" max="2828" width="6.33203125" style="6" customWidth="1"/>
    <col min="2829" max="3072" width="9.109375" style="6"/>
    <col min="3073" max="3073" width="13.6640625" style="6" customWidth="1"/>
    <col min="3074" max="3074" width="10.109375" style="6" customWidth="1"/>
    <col min="3075" max="3075" width="9.44140625" style="6" customWidth="1"/>
    <col min="3076" max="3076" width="8.33203125" style="6" customWidth="1"/>
    <col min="3077" max="3077" width="13.5546875" style="6" customWidth="1"/>
    <col min="3078" max="3078" width="10.5546875" style="6" customWidth="1"/>
    <col min="3079" max="3079" width="13" style="6" customWidth="1"/>
    <col min="3080" max="3080" width="17.44140625" style="6" customWidth="1"/>
    <col min="3081" max="3081" width="19.33203125" style="6" customWidth="1"/>
    <col min="3082" max="3082" width="16.6640625" style="6" customWidth="1"/>
    <col min="3083" max="3084" width="6.33203125" style="6" customWidth="1"/>
    <col min="3085" max="3328" width="9.109375" style="6"/>
    <col min="3329" max="3329" width="13.6640625" style="6" customWidth="1"/>
    <col min="3330" max="3330" width="10.109375" style="6" customWidth="1"/>
    <col min="3331" max="3331" width="9.44140625" style="6" customWidth="1"/>
    <col min="3332" max="3332" width="8.33203125" style="6" customWidth="1"/>
    <col min="3333" max="3333" width="13.5546875" style="6" customWidth="1"/>
    <col min="3334" max="3334" width="10.5546875" style="6" customWidth="1"/>
    <col min="3335" max="3335" width="13" style="6" customWidth="1"/>
    <col min="3336" max="3336" width="17.44140625" style="6" customWidth="1"/>
    <col min="3337" max="3337" width="19.33203125" style="6" customWidth="1"/>
    <col min="3338" max="3338" width="16.6640625" style="6" customWidth="1"/>
    <col min="3339" max="3340" width="6.33203125" style="6" customWidth="1"/>
    <col min="3341" max="3584" width="9.109375" style="6"/>
    <col min="3585" max="3585" width="13.6640625" style="6" customWidth="1"/>
    <col min="3586" max="3586" width="10.109375" style="6" customWidth="1"/>
    <col min="3587" max="3587" width="9.44140625" style="6" customWidth="1"/>
    <col min="3588" max="3588" width="8.33203125" style="6" customWidth="1"/>
    <col min="3589" max="3589" width="13.5546875" style="6" customWidth="1"/>
    <col min="3590" max="3590" width="10.5546875" style="6" customWidth="1"/>
    <col min="3591" max="3591" width="13" style="6" customWidth="1"/>
    <col min="3592" max="3592" width="17.44140625" style="6" customWidth="1"/>
    <col min="3593" max="3593" width="19.33203125" style="6" customWidth="1"/>
    <col min="3594" max="3594" width="16.6640625" style="6" customWidth="1"/>
    <col min="3595" max="3596" width="6.33203125" style="6" customWidth="1"/>
    <col min="3597" max="3840" width="9.109375" style="6"/>
    <col min="3841" max="3841" width="13.6640625" style="6" customWidth="1"/>
    <col min="3842" max="3842" width="10.109375" style="6" customWidth="1"/>
    <col min="3843" max="3843" width="9.44140625" style="6" customWidth="1"/>
    <col min="3844" max="3844" width="8.33203125" style="6" customWidth="1"/>
    <col min="3845" max="3845" width="13.5546875" style="6" customWidth="1"/>
    <col min="3846" max="3846" width="10.5546875" style="6" customWidth="1"/>
    <col min="3847" max="3847" width="13" style="6" customWidth="1"/>
    <col min="3848" max="3848" width="17.44140625" style="6" customWidth="1"/>
    <col min="3849" max="3849" width="19.33203125" style="6" customWidth="1"/>
    <col min="3850" max="3850" width="16.6640625" style="6" customWidth="1"/>
    <col min="3851" max="3852" width="6.33203125" style="6" customWidth="1"/>
    <col min="3853" max="4096" width="9.109375" style="6"/>
    <col min="4097" max="4097" width="13.6640625" style="6" customWidth="1"/>
    <col min="4098" max="4098" width="10.109375" style="6" customWidth="1"/>
    <col min="4099" max="4099" width="9.44140625" style="6" customWidth="1"/>
    <col min="4100" max="4100" width="8.33203125" style="6" customWidth="1"/>
    <col min="4101" max="4101" width="13.5546875" style="6" customWidth="1"/>
    <col min="4102" max="4102" width="10.5546875" style="6" customWidth="1"/>
    <col min="4103" max="4103" width="13" style="6" customWidth="1"/>
    <col min="4104" max="4104" width="17.44140625" style="6" customWidth="1"/>
    <col min="4105" max="4105" width="19.33203125" style="6" customWidth="1"/>
    <col min="4106" max="4106" width="16.6640625" style="6" customWidth="1"/>
    <col min="4107" max="4108" width="6.33203125" style="6" customWidth="1"/>
    <col min="4109" max="4352" width="9.109375" style="6"/>
    <col min="4353" max="4353" width="13.6640625" style="6" customWidth="1"/>
    <col min="4354" max="4354" width="10.109375" style="6" customWidth="1"/>
    <col min="4355" max="4355" width="9.44140625" style="6" customWidth="1"/>
    <col min="4356" max="4356" width="8.33203125" style="6" customWidth="1"/>
    <col min="4357" max="4357" width="13.5546875" style="6" customWidth="1"/>
    <col min="4358" max="4358" width="10.5546875" style="6" customWidth="1"/>
    <col min="4359" max="4359" width="13" style="6" customWidth="1"/>
    <col min="4360" max="4360" width="17.44140625" style="6" customWidth="1"/>
    <col min="4361" max="4361" width="19.33203125" style="6" customWidth="1"/>
    <col min="4362" max="4362" width="16.6640625" style="6" customWidth="1"/>
    <col min="4363" max="4364" width="6.33203125" style="6" customWidth="1"/>
    <col min="4365" max="4608" width="9.109375" style="6"/>
    <col min="4609" max="4609" width="13.6640625" style="6" customWidth="1"/>
    <col min="4610" max="4610" width="10.109375" style="6" customWidth="1"/>
    <col min="4611" max="4611" width="9.44140625" style="6" customWidth="1"/>
    <col min="4612" max="4612" width="8.33203125" style="6" customWidth="1"/>
    <col min="4613" max="4613" width="13.5546875" style="6" customWidth="1"/>
    <col min="4614" max="4614" width="10.5546875" style="6" customWidth="1"/>
    <col min="4615" max="4615" width="13" style="6" customWidth="1"/>
    <col min="4616" max="4616" width="17.44140625" style="6" customWidth="1"/>
    <col min="4617" max="4617" width="19.33203125" style="6" customWidth="1"/>
    <col min="4618" max="4618" width="16.6640625" style="6" customWidth="1"/>
    <col min="4619" max="4620" width="6.33203125" style="6" customWidth="1"/>
    <col min="4621" max="4864" width="9.109375" style="6"/>
    <col min="4865" max="4865" width="13.6640625" style="6" customWidth="1"/>
    <col min="4866" max="4866" width="10.109375" style="6" customWidth="1"/>
    <col min="4867" max="4867" width="9.44140625" style="6" customWidth="1"/>
    <col min="4868" max="4868" width="8.33203125" style="6" customWidth="1"/>
    <col min="4869" max="4869" width="13.5546875" style="6" customWidth="1"/>
    <col min="4870" max="4870" width="10.5546875" style="6" customWidth="1"/>
    <col min="4871" max="4871" width="13" style="6" customWidth="1"/>
    <col min="4872" max="4872" width="17.44140625" style="6" customWidth="1"/>
    <col min="4873" max="4873" width="19.33203125" style="6" customWidth="1"/>
    <col min="4874" max="4874" width="16.6640625" style="6" customWidth="1"/>
    <col min="4875" max="4876" width="6.33203125" style="6" customWidth="1"/>
    <col min="4877" max="5120" width="9.109375" style="6"/>
    <col min="5121" max="5121" width="13.6640625" style="6" customWidth="1"/>
    <col min="5122" max="5122" width="10.109375" style="6" customWidth="1"/>
    <col min="5123" max="5123" width="9.44140625" style="6" customWidth="1"/>
    <col min="5124" max="5124" width="8.33203125" style="6" customWidth="1"/>
    <col min="5125" max="5125" width="13.5546875" style="6" customWidth="1"/>
    <col min="5126" max="5126" width="10.5546875" style="6" customWidth="1"/>
    <col min="5127" max="5127" width="13" style="6" customWidth="1"/>
    <col min="5128" max="5128" width="17.44140625" style="6" customWidth="1"/>
    <col min="5129" max="5129" width="19.33203125" style="6" customWidth="1"/>
    <col min="5130" max="5130" width="16.6640625" style="6" customWidth="1"/>
    <col min="5131" max="5132" width="6.33203125" style="6" customWidth="1"/>
    <col min="5133" max="5376" width="9.109375" style="6"/>
    <col min="5377" max="5377" width="13.6640625" style="6" customWidth="1"/>
    <col min="5378" max="5378" width="10.109375" style="6" customWidth="1"/>
    <col min="5379" max="5379" width="9.44140625" style="6" customWidth="1"/>
    <col min="5380" max="5380" width="8.33203125" style="6" customWidth="1"/>
    <col min="5381" max="5381" width="13.5546875" style="6" customWidth="1"/>
    <col min="5382" max="5382" width="10.5546875" style="6" customWidth="1"/>
    <col min="5383" max="5383" width="13" style="6" customWidth="1"/>
    <col min="5384" max="5384" width="17.44140625" style="6" customWidth="1"/>
    <col min="5385" max="5385" width="19.33203125" style="6" customWidth="1"/>
    <col min="5386" max="5386" width="16.6640625" style="6" customWidth="1"/>
    <col min="5387" max="5388" width="6.33203125" style="6" customWidth="1"/>
    <col min="5389" max="5632" width="9.109375" style="6"/>
    <col min="5633" max="5633" width="13.6640625" style="6" customWidth="1"/>
    <col min="5634" max="5634" width="10.109375" style="6" customWidth="1"/>
    <col min="5635" max="5635" width="9.44140625" style="6" customWidth="1"/>
    <col min="5636" max="5636" width="8.33203125" style="6" customWidth="1"/>
    <col min="5637" max="5637" width="13.5546875" style="6" customWidth="1"/>
    <col min="5638" max="5638" width="10.5546875" style="6" customWidth="1"/>
    <col min="5639" max="5639" width="13" style="6" customWidth="1"/>
    <col min="5640" max="5640" width="17.44140625" style="6" customWidth="1"/>
    <col min="5641" max="5641" width="19.33203125" style="6" customWidth="1"/>
    <col min="5642" max="5642" width="16.6640625" style="6" customWidth="1"/>
    <col min="5643" max="5644" width="6.33203125" style="6" customWidth="1"/>
    <col min="5645" max="5888" width="9.109375" style="6"/>
    <col min="5889" max="5889" width="13.6640625" style="6" customWidth="1"/>
    <col min="5890" max="5890" width="10.109375" style="6" customWidth="1"/>
    <col min="5891" max="5891" width="9.44140625" style="6" customWidth="1"/>
    <col min="5892" max="5892" width="8.33203125" style="6" customWidth="1"/>
    <col min="5893" max="5893" width="13.5546875" style="6" customWidth="1"/>
    <col min="5894" max="5894" width="10.5546875" style="6" customWidth="1"/>
    <col min="5895" max="5895" width="13" style="6" customWidth="1"/>
    <col min="5896" max="5896" width="17.44140625" style="6" customWidth="1"/>
    <col min="5897" max="5897" width="19.33203125" style="6" customWidth="1"/>
    <col min="5898" max="5898" width="16.6640625" style="6" customWidth="1"/>
    <col min="5899" max="5900" width="6.33203125" style="6" customWidth="1"/>
    <col min="5901" max="6144" width="9.109375" style="6"/>
    <col min="6145" max="6145" width="13.6640625" style="6" customWidth="1"/>
    <col min="6146" max="6146" width="10.109375" style="6" customWidth="1"/>
    <col min="6147" max="6147" width="9.44140625" style="6" customWidth="1"/>
    <col min="6148" max="6148" width="8.33203125" style="6" customWidth="1"/>
    <col min="6149" max="6149" width="13.5546875" style="6" customWidth="1"/>
    <col min="6150" max="6150" width="10.5546875" style="6" customWidth="1"/>
    <col min="6151" max="6151" width="13" style="6" customWidth="1"/>
    <col min="6152" max="6152" width="17.44140625" style="6" customWidth="1"/>
    <col min="6153" max="6153" width="19.33203125" style="6" customWidth="1"/>
    <col min="6154" max="6154" width="16.6640625" style="6" customWidth="1"/>
    <col min="6155" max="6156" width="6.33203125" style="6" customWidth="1"/>
    <col min="6157" max="6400" width="9.109375" style="6"/>
    <col min="6401" max="6401" width="13.6640625" style="6" customWidth="1"/>
    <col min="6402" max="6402" width="10.109375" style="6" customWidth="1"/>
    <col min="6403" max="6403" width="9.44140625" style="6" customWidth="1"/>
    <col min="6404" max="6404" width="8.33203125" style="6" customWidth="1"/>
    <col min="6405" max="6405" width="13.5546875" style="6" customWidth="1"/>
    <col min="6406" max="6406" width="10.5546875" style="6" customWidth="1"/>
    <col min="6407" max="6407" width="13" style="6" customWidth="1"/>
    <col min="6408" max="6408" width="17.44140625" style="6" customWidth="1"/>
    <col min="6409" max="6409" width="19.33203125" style="6" customWidth="1"/>
    <col min="6410" max="6410" width="16.6640625" style="6" customWidth="1"/>
    <col min="6411" max="6412" width="6.33203125" style="6" customWidth="1"/>
    <col min="6413" max="6656" width="9.109375" style="6"/>
    <col min="6657" max="6657" width="13.6640625" style="6" customWidth="1"/>
    <col min="6658" max="6658" width="10.109375" style="6" customWidth="1"/>
    <col min="6659" max="6659" width="9.44140625" style="6" customWidth="1"/>
    <col min="6660" max="6660" width="8.33203125" style="6" customWidth="1"/>
    <col min="6661" max="6661" width="13.5546875" style="6" customWidth="1"/>
    <col min="6662" max="6662" width="10.5546875" style="6" customWidth="1"/>
    <col min="6663" max="6663" width="13" style="6" customWidth="1"/>
    <col min="6664" max="6664" width="17.44140625" style="6" customWidth="1"/>
    <col min="6665" max="6665" width="19.33203125" style="6" customWidth="1"/>
    <col min="6666" max="6666" width="16.6640625" style="6" customWidth="1"/>
    <col min="6667" max="6668" width="6.33203125" style="6" customWidth="1"/>
    <col min="6669" max="6912" width="9.109375" style="6"/>
    <col min="6913" max="6913" width="13.6640625" style="6" customWidth="1"/>
    <col min="6914" max="6914" width="10.109375" style="6" customWidth="1"/>
    <col min="6915" max="6915" width="9.44140625" style="6" customWidth="1"/>
    <col min="6916" max="6916" width="8.33203125" style="6" customWidth="1"/>
    <col min="6917" max="6917" width="13.5546875" style="6" customWidth="1"/>
    <col min="6918" max="6918" width="10.5546875" style="6" customWidth="1"/>
    <col min="6919" max="6919" width="13" style="6" customWidth="1"/>
    <col min="6920" max="6920" width="17.44140625" style="6" customWidth="1"/>
    <col min="6921" max="6921" width="19.33203125" style="6" customWidth="1"/>
    <col min="6922" max="6922" width="16.6640625" style="6" customWidth="1"/>
    <col min="6923" max="6924" width="6.33203125" style="6" customWidth="1"/>
    <col min="6925" max="7168" width="9.109375" style="6"/>
    <col min="7169" max="7169" width="13.6640625" style="6" customWidth="1"/>
    <col min="7170" max="7170" width="10.109375" style="6" customWidth="1"/>
    <col min="7171" max="7171" width="9.44140625" style="6" customWidth="1"/>
    <col min="7172" max="7172" width="8.33203125" style="6" customWidth="1"/>
    <col min="7173" max="7173" width="13.5546875" style="6" customWidth="1"/>
    <col min="7174" max="7174" width="10.5546875" style="6" customWidth="1"/>
    <col min="7175" max="7175" width="13" style="6" customWidth="1"/>
    <col min="7176" max="7176" width="17.44140625" style="6" customWidth="1"/>
    <col min="7177" max="7177" width="19.33203125" style="6" customWidth="1"/>
    <col min="7178" max="7178" width="16.6640625" style="6" customWidth="1"/>
    <col min="7179" max="7180" width="6.33203125" style="6" customWidth="1"/>
    <col min="7181" max="7424" width="9.109375" style="6"/>
    <col min="7425" max="7425" width="13.6640625" style="6" customWidth="1"/>
    <col min="7426" max="7426" width="10.109375" style="6" customWidth="1"/>
    <col min="7427" max="7427" width="9.44140625" style="6" customWidth="1"/>
    <col min="7428" max="7428" width="8.33203125" style="6" customWidth="1"/>
    <col min="7429" max="7429" width="13.5546875" style="6" customWidth="1"/>
    <col min="7430" max="7430" width="10.5546875" style="6" customWidth="1"/>
    <col min="7431" max="7431" width="13" style="6" customWidth="1"/>
    <col min="7432" max="7432" width="17.44140625" style="6" customWidth="1"/>
    <col min="7433" max="7433" width="19.33203125" style="6" customWidth="1"/>
    <col min="7434" max="7434" width="16.6640625" style="6" customWidth="1"/>
    <col min="7435" max="7436" width="6.33203125" style="6" customWidth="1"/>
    <col min="7437" max="7680" width="9.109375" style="6"/>
    <col min="7681" max="7681" width="13.6640625" style="6" customWidth="1"/>
    <col min="7682" max="7682" width="10.109375" style="6" customWidth="1"/>
    <col min="7683" max="7683" width="9.44140625" style="6" customWidth="1"/>
    <col min="7684" max="7684" width="8.33203125" style="6" customWidth="1"/>
    <col min="7685" max="7685" width="13.5546875" style="6" customWidth="1"/>
    <col min="7686" max="7686" width="10.5546875" style="6" customWidth="1"/>
    <col min="7687" max="7687" width="13" style="6" customWidth="1"/>
    <col min="7688" max="7688" width="17.44140625" style="6" customWidth="1"/>
    <col min="7689" max="7689" width="19.33203125" style="6" customWidth="1"/>
    <col min="7690" max="7690" width="16.6640625" style="6" customWidth="1"/>
    <col min="7691" max="7692" width="6.33203125" style="6" customWidth="1"/>
    <col min="7693" max="7936" width="9.109375" style="6"/>
    <col min="7937" max="7937" width="13.6640625" style="6" customWidth="1"/>
    <col min="7938" max="7938" width="10.109375" style="6" customWidth="1"/>
    <col min="7939" max="7939" width="9.44140625" style="6" customWidth="1"/>
    <col min="7940" max="7940" width="8.33203125" style="6" customWidth="1"/>
    <col min="7941" max="7941" width="13.5546875" style="6" customWidth="1"/>
    <col min="7942" max="7942" width="10.5546875" style="6" customWidth="1"/>
    <col min="7943" max="7943" width="13" style="6" customWidth="1"/>
    <col min="7944" max="7944" width="17.44140625" style="6" customWidth="1"/>
    <col min="7945" max="7945" width="19.33203125" style="6" customWidth="1"/>
    <col min="7946" max="7946" width="16.6640625" style="6" customWidth="1"/>
    <col min="7947" max="7948" width="6.33203125" style="6" customWidth="1"/>
    <col min="7949" max="8192" width="9.109375" style="6"/>
    <col min="8193" max="8193" width="13.6640625" style="6" customWidth="1"/>
    <col min="8194" max="8194" width="10.109375" style="6" customWidth="1"/>
    <col min="8195" max="8195" width="9.44140625" style="6" customWidth="1"/>
    <col min="8196" max="8196" width="8.33203125" style="6" customWidth="1"/>
    <col min="8197" max="8197" width="13.5546875" style="6" customWidth="1"/>
    <col min="8198" max="8198" width="10.5546875" style="6" customWidth="1"/>
    <col min="8199" max="8199" width="13" style="6" customWidth="1"/>
    <col min="8200" max="8200" width="17.44140625" style="6" customWidth="1"/>
    <col min="8201" max="8201" width="19.33203125" style="6" customWidth="1"/>
    <col min="8202" max="8202" width="16.6640625" style="6" customWidth="1"/>
    <col min="8203" max="8204" width="6.33203125" style="6" customWidth="1"/>
    <col min="8205" max="8448" width="9.109375" style="6"/>
    <col min="8449" max="8449" width="13.6640625" style="6" customWidth="1"/>
    <col min="8450" max="8450" width="10.109375" style="6" customWidth="1"/>
    <col min="8451" max="8451" width="9.44140625" style="6" customWidth="1"/>
    <col min="8452" max="8452" width="8.33203125" style="6" customWidth="1"/>
    <col min="8453" max="8453" width="13.5546875" style="6" customWidth="1"/>
    <col min="8454" max="8454" width="10.5546875" style="6" customWidth="1"/>
    <col min="8455" max="8455" width="13" style="6" customWidth="1"/>
    <col min="8456" max="8456" width="17.44140625" style="6" customWidth="1"/>
    <col min="8457" max="8457" width="19.33203125" style="6" customWidth="1"/>
    <col min="8458" max="8458" width="16.6640625" style="6" customWidth="1"/>
    <col min="8459" max="8460" width="6.33203125" style="6" customWidth="1"/>
    <col min="8461" max="8704" width="9.109375" style="6"/>
    <col min="8705" max="8705" width="13.6640625" style="6" customWidth="1"/>
    <col min="8706" max="8706" width="10.109375" style="6" customWidth="1"/>
    <col min="8707" max="8707" width="9.44140625" style="6" customWidth="1"/>
    <col min="8708" max="8708" width="8.33203125" style="6" customWidth="1"/>
    <col min="8709" max="8709" width="13.5546875" style="6" customWidth="1"/>
    <col min="8710" max="8710" width="10.5546875" style="6" customWidth="1"/>
    <col min="8711" max="8711" width="13" style="6" customWidth="1"/>
    <col min="8712" max="8712" width="17.44140625" style="6" customWidth="1"/>
    <col min="8713" max="8713" width="19.33203125" style="6" customWidth="1"/>
    <col min="8714" max="8714" width="16.6640625" style="6" customWidth="1"/>
    <col min="8715" max="8716" width="6.33203125" style="6" customWidth="1"/>
    <col min="8717" max="8960" width="9.109375" style="6"/>
    <col min="8961" max="8961" width="13.6640625" style="6" customWidth="1"/>
    <col min="8962" max="8962" width="10.109375" style="6" customWidth="1"/>
    <col min="8963" max="8963" width="9.44140625" style="6" customWidth="1"/>
    <col min="8964" max="8964" width="8.33203125" style="6" customWidth="1"/>
    <col min="8965" max="8965" width="13.5546875" style="6" customWidth="1"/>
    <col min="8966" max="8966" width="10.5546875" style="6" customWidth="1"/>
    <col min="8967" max="8967" width="13" style="6" customWidth="1"/>
    <col min="8968" max="8968" width="17.44140625" style="6" customWidth="1"/>
    <col min="8969" max="8969" width="19.33203125" style="6" customWidth="1"/>
    <col min="8970" max="8970" width="16.6640625" style="6" customWidth="1"/>
    <col min="8971" max="8972" width="6.33203125" style="6" customWidth="1"/>
    <col min="8973" max="9216" width="9.109375" style="6"/>
    <col min="9217" max="9217" width="13.6640625" style="6" customWidth="1"/>
    <col min="9218" max="9218" width="10.109375" style="6" customWidth="1"/>
    <col min="9219" max="9219" width="9.44140625" style="6" customWidth="1"/>
    <col min="9220" max="9220" width="8.33203125" style="6" customWidth="1"/>
    <col min="9221" max="9221" width="13.5546875" style="6" customWidth="1"/>
    <col min="9222" max="9222" width="10.5546875" style="6" customWidth="1"/>
    <col min="9223" max="9223" width="13" style="6" customWidth="1"/>
    <col min="9224" max="9224" width="17.44140625" style="6" customWidth="1"/>
    <col min="9225" max="9225" width="19.33203125" style="6" customWidth="1"/>
    <col min="9226" max="9226" width="16.6640625" style="6" customWidth="1"/>
    <col min="9227" max="9228" width="6.33203125" style="6" customWidth="1"/>
    <col min="9229" max="9472" width="9.109375" style="6"/>
    <col min="9473" max="9473" width="13.6640625" style="6" customWidth="1"/>
    <col min="9474" max="9474" width="10.109375" style="6" customWidth="1"/>
    <col min="9475" max="9475" width="9.44140625" style="6" customWidth="1"/>
    <col min="9476" max="9476" width="8.33203125" style="6" customWidth="1"/>
    <col min="9477" max="9477" width="13.5546875" style="6" customWidth="1"/>
    <col min="9478" max="9478" width="10.5546875" style="6" customWidth="1"/>
    <col min="9479" max="9479" width="13" style="6" customWidth="1"/>
    <col min="9480" max="9480" width="17.44140625" style="6" customWidth="1"/>
    <col min="9481" max="9481" width="19.33203125" style="6" customWidth="1"/>
    <col min="9482" max="9482" width="16.6640625" style="6" customWidth="1"/>
    <col min="9483" max="9484" width="6.33203125" style="6" customWidth="1"/>
    <col min="9485" max="9728" width="9.109375" style="6"/>
    <col min="9729" max="9729" width="13.6640625" style="6" customWidth="1"/>
    <col min="9730" max="9730" width="10.109375" style="6" customWidth="1"/>
    <col min="9731" max="9731" width="9.44140625" style="6" customWidth="1"/>
    <col min="9732" max="9732" width="8.33203125" style="6" customWidth="1"/>
    <col min="9733" max="9733" width="13.5546875" style="6" customWidth="1"/>
    <col min="9734" max="9734" width="10.5546875" style="6" customWidth="1"/>
    <col min="9735" max="9735" width="13" style="6" customWidth="1"/>
    <col min="9736" max="9736" width="17.44140625" style="6" customWidth="1"/>
    <col min="9737" max="9737" width="19.33203125" style="6" customWidth="1"/>
    <col min="9738" max="9738" width="16.6640625" style="6" customWidth="1"/>
    <col min="9739" max="9740" width="6.33203125" style="6" customWidth="1"/>
    <col min="9741" max="9984" width="9.109375" style="6"/>
    <col min="9985" max="9985" width="13.6640625" style="6" customWidth="1"/>
    <col min="9986" max="9986" width="10.109375" style="6" customWidth="1"/>
    <col min="9987" max="9987" width="9.44140625" style="6" customWidth="1"/>
    <col min="9988" max="9988" width="8.33203125" style="6" customWidth="1"/>
    <col min="9989" max="9989" width="13.5546875" style="6" customWidth="1"/>
    <col min="9990" max="9990" width="10.5546875" style="6" customWidth="1"/>
    <col min="9991" max="9991" width="13" style="6" customWidth="1"/>
    <col min="9992" max="9992" width="17.44140625" style="6" customWidth="1"/>
    <col min="9993" max="9993" width="19.33203125" style="6" customWidth="1"/>
    <col min="9994" max="9994" width="16.6640625" style="6" customWidth="1"/>
    <col min="9995" max="9996" width="6.33203125" style="6" customWidth="1"/>
    <col min="9997" max="10240" width="9.109375" style="6"/>
    <col min="10241" max="10241" width="13.6640625" style="6" customWidth="1"/>
    <col min="10242" max="10242" width="10.109375" style="6" customWidth="1"/>
    <col min="10243" max="10243" width="9.44140625" style="6" customWidth="1"/>
    <col min="10244" max="10244" width="8.33203125" style="6" customWidth="1"/>
    <col min="10245" max="10245" width="13.5546875" style="6" customWidth="1"/>
    <col min="10246" max="10246" width="10.5546875" style="6" customWidth="1"/>
    <col min="10247" max="10247" width="13" style="6" customWidth="1"/>
    <col min="10248" max="10248" width="17.44140625" style="6" customWidth="1"/>
    <col min="10249" max="10249" width="19.33203125" style="6" customWidth="1"/>
    <col min="10250" max="10250" width="16.6640625" style="6" customWidth="1"/>
    <col min="10251" max="10252" width="6.33203125" style="6" customWidth="1"/>
    <col min="10253" max="10496" width="9.109375" style="6"/>
    <col min="10497" max="10497" width="13.6640625" style="6" customWidth="1"/>
    <col min="10498" max="10498" width="10.109375" style="6" customWidth="1"/>
    <col min="10499" max="10499" width="9.44140625" style="6" customWidth="1"/>
    <col min="10500" max="10500" width="8.33203125" style="6" customWidth="1"/>
    <col min="10501" max="10501" width="13.5546875" style="6" customWidth="1"/>
    <col min="10502" max="10502" width="10.5546875" style="6" customWidth="1"/>
    <col min="10503" max="10503" width="13" style="6" customWidth="1"/>
    <col min="10504" max="10504" width="17.44140625" style="6" customWidth="1"/>
    <col min="10505" max="10505" width="19.33203125" style="6" customWidth="1"/>
    <col min="10506" max="10506" width="16.6640625" style="6" customWidth="1"/>
    <col min="10507" max="10508" width="6.33203125" style="6" customWidth="1"/>
    <col min="10509" max="10752" width="9.109375" style="6"/>
    <col min="10753" max="10753" width="13.6640625" style="6" customWidth="1"/>
    <col min="10754" max="10754" width="10.109375" style="6" customWidth="1"/>
    <col min="10755" max="10755" width="9.44140625" style="6" customWidth="1"/>
    <col min="10756" max="10756" width="8.33203125" style="6" customWidth="1"/>
    <col min="10757" max="10757" width="13.5546875" style="6" customWidth="1"/>
    <col min="10758" max="10758" width="10.5546875" style="6" customWidth="1"/>
    <col min="10759" max="10759" width="13" style="6" customWidth="1"/>
    <col min="10760" max="10760" width="17.44140625" style="6" customWidth="1"/>
    <col min="10761" max="10761" width="19.33203125" style="6" customWidth="1"/>
    <col min="10762" max="10762" width="16.6640625" style="6" customWidth="1"/>
    <col min="10763" max="10764" width="6.33203125" style="6" customWidth="1"/>
    <col min="10765" max="11008" width="9.109375" style="6"/>
    <col min="11009" max="11009" width="13.6640625" style="6" customWidth="1"/>
    <col min="11010" max="11010" width="10.109375" style="6" customWidth="1"/>
    <col min="11011" max="11011" width="9.44140625" style="6" customWidth="1"/>
    <col min="11012" max="11012" width="8.33203125" style="6" customWidth="1"/>
    <col min="11013" max="11013" width="13.5546875" style="6" customWidth="1"/>
    <col min="11014" max="11014" width="10.5546875" style="6" customWidth="1"/>
    <col min="11015" max="11015" width="13" style="6" customWidth="1"/>
    <col min="11016" max="11016" width="17.44140625" style="6" customWidth="1"/>
    <col min="11017" max="11017" width="19.33203125" style="6" customWidth="1"/>
    <col min="11018" max="11018" width="16.6640625" style="6" customWidth="1"/>
    <col min="11019" max="11020" width="6.33203125" style="6" customWidth="1"/>
    <col min="11021" max="11264" width="9.109375" style="6"/>
    <col min="11265" max="11265" width="13.6640625" style="6" customWidth="1"/>
    <col min="11266" max="11266" width="10.109375" style="6" customWidth="1"/>
    <col min="11267" max="11267" width="9.44140625" style="6" customWidth="1"/>
    <col min="11268" max="11268" width="8.33203125" style="6" customWidth="1"/>
    <col min="11269" max="11269" width="13.5546875" style="6" customWidth="1"/>
    <col min="11270" max="11270" width="10.5546875" style="6" customWidth="1"/>
    <col min="11271" max="11271" width="13" style="6" customWidth="1"/>
    <col min="11272" max="11272" width="17.44140625" style="6" customWidth="1"/>
    <col min="11273" max="11273" width="19.33203125" style="6" customWidth="1"/>
    <col min="11274" max="11274" width="16.6640625" style="6" customWidth="1"/>
    <col min="11275" max="11276" width="6.33203125" style="6" customWidth="1"/>
    <col min="11277" max="11520" width="9.109375" style="6"/>
    <col min="11521" max="11521" width="13.6640625" style="6" customWidth="1"/>
    <col min="11522" max="11522" width="10.109375" style="6" customWidth="1"/>
    <col min="11523" max="11523" width="9.44140625" style="6" customWidth="1"/>
    <col min="11524" max="11524" width="8.33203125" style="6" customWidth="1"/>
    <col min="11525" max="11525" width="13.5546875" style="6" customWidth="1"/>
    <col min="11526" max="11526" width="10.5546875" style="6" customWidth="1"/>
    <col min="11527" max="11527" width="13" style="6" customWidth="1"/>
    <col min="11528" max="11528" width="17.44140625" style="6" customWidth="1"/>
    <col min="11529" max="11529" width="19.33203125" style="6" customWidth="1"/>
    <col min="11530" max="11530" width="16.6640625" style="6" customWidth="1"/>
    <col min="11531" max="11532" width="6.33203125" style="6" customWidth="1"/>
    <col min="11533" max="11776" width="9.109375" style="6"/>
    <col min="11777" max="11777" width="13.6640625" style="6" customWidth="1"/>
    <col min="11778" max="11778" width="10.109375" style="6" customWidth="1"/>
    <col min="11779" max="11779" width="9.44140625" style="6" customWidth="1"/>
    <col min="11780" max="11780" width="8.33203125" style="6" customWidth="1"/>
    <col min="11781" max="11781" width="13.5546875" style="6" customWidth="1"/>
    <col min="11782" max="11782" width="10.5546875" style="6" customWidth="1"/>
    <col min="11783" max="11783" width="13" style="6" customWidth="1"/>
    <col min="11784" max="11784" width="17.44140625" style="6" customWidth="1"/>
    <col min="11785" max="11785" width="19.33203125" style="6" customWidth="1"/>
    <col min="11786" max="11786" width="16.6640625" style="6" customWidth="1"/>
    <col min="11787" max="11788" width="6.33203125" style="6" customWidth="1"/>
    <col min="11789" max="12032" width="9.109375" style="6"/>
    <col min="12033" max="12033" width="13.6640625" style="6" customWidth="1"/>
    <col min="12034" max="12034" width="10.109375" style="6" customWidth="1"/>
    <col min="12035" max="12035" width="9.44140625" style="6" customWidth="1"/>
    <col min="12036" max="12036" width="8.33203125" style="6" customWidth="1"/>
    <col min="12037" max="12037" width="13.5546875" style="6" customWidth="1"/>
    <col min="12038" max="12038" width="10.5546875" style="6" customWidth="1"/>
    <col min="12039" max="12039" width="13" style="6" customWidth="1"/>
    <col min="12040" max="12040" width="17.44140625" style="6" customWidth="1"/>
    <col min="12041" max="12041" width="19.33203125" style="6" customWidth="1"/>
    <col min="12042" max="12042" width="16.6640625" style="6" customWidth="1"/>
    <col min="12043" max="12044" width="6.33203125" style="6" customWidth="1"/>
    <col min="12045" max="12288" width="9.109375" style="6"/>
    <col min="12289" max="12289" width="13.6640625" style="6" customWidth="1"/>
    <col min="12290" max="12290" width="10.109375" style="6" customWidth="1"/>
    <col min="12291" max="12291" width="9.44140625" style="6" customWidth="1"/>
    <col min="12292" max="12292" width="8.33203125" style="6" customWidth="1"/>
    <col min="12293" max="12293" width="13.5546875" style="6" customWidth="1"/>
    <col min="12294" max="12294" width="10.5546875" style="6" customWidth="1"/>
    <col min="12295" max="12295" width="13" style="6" customWidth="1"/>
    <col min="12296" max="12296" width="17.44140625" style="6" customWidth="1"/>
    <col min="12297" max="12297" width="19.33203125" style="6" customWidth="1"/>
    <col min="12298" max="12298" width="16.6640625" style="6" customWidth="1"/>
    <col min="12299" max="12300" width="6.33203125" style="6" customWidth="1"/>
    <col min="12301" max="12544" width="9.109375" style="6"/>
    <col min="12545" max="12545" width="13.6640625" style="6" customWidth="1"/>
    <col min="12546" max="12546" width="10.109375" style="6" customWidth="1"/>
    <col min="12547" max="12547" width="9.44140625" style="6" customWidth="1"/>
    <col min="12548" max="12548" width="8.33203125" style="6" customWidth="1"/>
    <col min="12549" max="12549" width="13.5546875" style="6" customWidth="1"/>
    <col min="12550" max="12550" width="10.5546875" style="6" customWidth="1"/>
    <col min="12551" max="12551" width="13" style="6" customWidth="1"/>
    <col min="12552" max="12552" width="17.44140625" style="6" customWidth="1"/>
    <col min="12553" max="12553" width="19.33203125" style="6" customWidth="1"/>
    <col min="12554" max="12554" width="16.6640625" style="6" customWidth="1"/>
    <col min="12555" max="12556" width="6.33203125" style="6" customWidth="1"/>
    <col min="12557" max="12800" width="9.109375" style="6"/>
    <col min="12801" max="12801" width="13.6640625" style="6" customWidth="1"/>
    <col min="12802" max="12802" width="10.109375" style="6" customWidth="1"/>
    <col min="12803" max="12803" width="9.44140625" style="6" customWidth="1"/>
    <col min="12804" max="12804" width="8.33203125" style="6" customWidth="1"/>
    <col min="12805" max="12805" width="13.5546875" style="6" customWidth="1"/>
    <col min="12806" max="12806" width="10.5546875" style="6" customWidth="1"/>
    <col min="12807" max="12807" width="13" style="6" customWidth="1"/>
    <col min="12808" max="12808" width="17.44140625" style="6" customWidth="1"/>
    <col min="12809" max="12809" width="19.33203125" style="6" customWidth="1"/>
    <col min="12810" max="12810" width="16.6640625" style="6" customWidth="1"/>
    <col min="12811" max="12812" width="6.33203125" style="6" customWidth="1"/>
    <col min="12813" max="13056" width="9.109375" style="6"/>
    <col min="13057" max="13057" width="13.6640625" style="6" customWidth="1"/>
    <col min="13058" max="13058" width="10.109375" style="6" customWidth="1"/>
    <col min="13059" max="13059" width="9.44140625" style="6" customWidth="1"/>
    <col min="13060" max="13060" width="8.33203125" style="6" customWidth="1"/>
    <col min="13061" max="13061" width="13.5546875" style="6" customWidth="1"/>
    <col min="13062" max="13062" width="10.5546875" style="6" customWidth="1"/>
    <col min="13063" max="13063" width="13" style="6" customWidth="1"/>
    <col min="13064" max="13064" width="17.44140625" style="6" customWidth="1"/>
    <col min="13065" max="13065" width="19.33203125" style="6" customWidth="1"/>
    <col min="13066" max="13066" width="16.6640625" style="6" customWidth="1"/>
    <col min="13067" max="13068" width="6.33203125" style="6" customWidth="1"/>
    <col min="13069" max="13312" width="9.109375" style="6"/>
    <col min="13313" max="13313" width="13.6640625" style="6" customWidth="1"/>
    <col min="13314" max="13314" width="10.109375" style="6" customWidth="1"/>
    <col min="13315" max="13315" width="9.44140625" style="6" customWidth="1"/>
    <col min="13316" max="13316" width="8.33203125" style="6" customWidth="1"/>
    <col min="13317" max="13317" width="13.5546875" style="6" customWidth="1"/>
    <col min="13318" max="13318" width="10.5546875" style="6" customWidth="1"/>
    <col min="13319" max="13319" width="13" style="6" customWidth="1"/>
    <col min="13320" max="13320" width="17.44140625" style="6" customWidth="1"/>
    <col min="13321" max="13321" width="19.33203125" style="6" customWidth="1"/>
    <col min="13322" max="13322" width="16.6640625" style="6" customWidth="1"/>
    <col min="13323" max="13324" width="6.33203125" style="6" customWidth="1"/>
    <col min="13325" max="13568" width="9.109375" style="6"/>
    <col min="13569" max="13569" width="13.6640625" style="6" customWidth="1"/>
    <col min="13570" max="13570" width="10.109375" style="6" customWidth="1"/>
    <col min="13571" max="13571" width="9.44140625" style="6" customWidth="1"/>
    <col min="13572" max="13572" width="8.33203125" style="6" customWidth="1"/>
    <col min="13573" max="13573" width="13.5546875" style="6" customWidth="1"/>
    <col min="13574" max="13574" width="10.5546875" style="6" customWidth="1"/>
    <col min="13575" max="13575" width="13" style="6" customWidth="1"/>
    <col min="13576" max="13576" width="17.44140625" style="6" customWidth="1"/>
    <col min="13577" max="13577" width="19.33203125" style="6" customWidth="1"/>
    <col min="13578" max="13578" width="16.6640625" style="6" customWidth="1"/>
    <col min="13579" max="13580" width="6.33203125" style="6" customWidth="1"/>
    <col min="13581" max="13824" width="9.109375" style="6"/>
    <col min="13825" max="13825" width="13.6640625" style="6" customWidth="1"/>
    <col min="13826" max="13826" width="10.109375" style="6" customWidth="1"/>
    <col min="13827" max="13827" width="9.44140625" style="6" customWidth="1"/>
    <col min="13828" max="13828" width="8.33203125" style="6" customWidth="1"/>
    <col min="13829" max="13829" width="13.5546875" style="6" customWidth="1"/>
    <col min="13830" max="13830" width="10.5546875" style="6" customWidth="1"/>
    <col min="13831" max="13831" width="13" style="6" customWidth="1"/>
    <col min="13832" max="13832" width="17.44140625" style="6" customWidth="1"/>
    <col min="13833" max="13833" width="19.33203125" style="6" customWidth="1"/>
    <col min="13834" max="13834" width="16.6640625" style="6" customWidth="1"/>
    <col min="13835" max="13836" width="6.33203125" style="6" customWidth="1"/>
    <col min="13837" max="14080" width="9.109375" style="6"/>
    <col min="14081" max="14081" width="13.6640625" style="6" customWidth="1"/>
    <col min="14082" max="14082" width="10.109375" style="6" customWidth="1"/>
    <col min="14083" max="14083" width="9.44140625" style="6" customWidth="1"/>
    <col min="14084" max="14084" width="8.33203125" style="6" customWidth="1"/>
    <col min="14085" max="14085" width="13.5546875" style="6" customWidth="1"/>
    <col min="14086" max="14086" width="10.5546875" style="6" customWidth="1"/>
    <col min="14087" max="14087" width="13" style="6" customWidth="1"/>
    <col min="14088" max="14088" width="17.44140625" style="6" customWidth="1"/>
    <col min="14089" max="14089" width="19.33203125" style="6" customWidth="1"/>
    <col min="14090" max="14090" width="16.6640625" style="6" customWidth="1"/>
    <col min="14091" max="14092" width="6.33203125" style="6" customWidth="1"/>
    <col min="14093" max="14336" width="9.109375" style="6"/>
    <col min="14337" max="14337" width="13.6640625" style="6" customWidth="1"/>
    <col min="14338" max="14338" width="10.109375" style="6" customWidth="1"/>
    <col min="14339" max="14339" width="9.44140625" style="6" customWidth="1"/>
    <col min="14340" max="14340" width="8.33203125" style="6" customWidth="1"/>
    <col min="14341" max="14341" width="13.5546875" style="6" customWidth="1"/>
    <col min="14342" max="14342" width="10.5546875" style="6" customWidth="1"/>
    <col min="14343" max="14343" width="13" style="6" customWidth="1"/>
    <col min="14344" max="14344" width="17.44140625" style="6" customWidth="1"/>
    <col min="14345" max="14345" width="19.33203125" style="6" customWidth="1"/>
    <col min="14346" max="14346" width="16.6640625" style="6" customWidth="1"/>
    <col min="14347" max="14348" width="6.33203125" style="6" customWidth="1"/>
    <col min="14349" max="14592" width="9.109375" style="6"/>
    <col min="14593" max="14593" width="13.6640625" style="6" customWidth="1"/>
    <col min="14594" max="14594" width="10.109375" style="6" customWidth="1"/>
    <col min="14595" max="14595" width="9.44140625" style="6" customWidth="1"/>
    <col min="14596" max="14596" width="8.33203125" style="6" customWidth="1"/>
    <col min="14597" max="14597" width="13.5546875" style="6" customWidth="1"/>
    <col min="14598" max="14598" width="10.5546875" style="6" customWidth="1"/>
    <col min="14599" max="14599" width="13" style="6" customWidth="1"/>
    <col min="14600" max="14600" width="17.44140625" style="6" customWidth="1"/>
    <col min="14601" max="14601" width="19.33203125" style="6" customWidth="1"/>
    <col min="14602" max="14602" width="16.6640625" style="6" customWidth="1"/>
    <col min="14603" max="14604" width="6.33203125" style="6" customWidth="1"/>
    <col min="14605" max="14848" width="9.109375" style="6"/>
    <col min="14849" max="14849" width="13.6640625" style="6" customWidth="1"/>
    <col min="14850" max="14850" width="10.109375" style="6" customWidth="1"/>
    <col min="14851" max="14851" width="9.44140625" style="6" customWidth="1"/>
    <col min="14852" max="14852" width="8.33203125" style="6" customWidth="1"/>
    <col min="14853" max="14853" width="13.5546875" style="6" customWidth="1"/>
    <col min="14854" max="14854" width="10.5546875" style="6" customWidth="1"/>
    <col min="14855" max="14855" width="13" style="6" customWidth="1"/>
    <col min="14856" max="14856" width="17.44140625" style="6" customWidth="1"/>
    <col min="14857" max="14857" width="19.33203125" style="6" customWidth="1"/>
    <col min="14858" max="14858" width="16.6640625" style="6" customWidth="1"/>
    <col min="14859" max="14860" width="6.33203125" style="6" customWidth="1"/>
    <col min="14861" max="15104" width="9.109375" style="6"/>
    <col min="15105" max="15105" width="13.6640625" style="6" customWidth="1"/>
    <col min="15106" max="15106" width="10.109375" style="6" customWidth="1"/>
    <col min="15107" max="15107" width="9.44140625" style="6" customWidth="1"/>
    <col min="15108" max="15108" width="8.33203125" style="6" customWidth="1"/>
    <col min="15109" max="15109" width="13.5546875" style="6" customWidth="1"/>
    <col min="15110" max="15110" width="10.5546875" style="6" customWidth="1"/>
    <col min="15111" max="15111" width="13" style="6" customWidth="1"/>
    <col min="15112" max="15112" width="17.44140625" style="6" customWidth="1"/>
    <col min="15113" max="15113" width="19.33203125" style="6" customWidth="1"/>
    <col min="15114" max="15114" width="16.6640625" style="6" customWidth="1"/>
    <col min="15115" max="15116" width="6.33203125" style="6" customWidth="1"/>
    <col min="15117" max="15360" width="9.109375" style="6"/>
    <col min="15361" max="15361" width="13.6640625" style="6" customWidth="1"/>
    <col min="15362" max="15362" width="10.109375" style="6" customWidth="1"/>
    <col min="15363" max="15363" width="9.44140625" style="6" customWidth="1"/>
    <col min="15364" max="15364" width="8.33203125" style="6" customWidth="1"/>
    <col min="15365" max="15365" width="13.5546875" style="6" customWidth="1"/>
    <col min="15366" max="15366" width="10.5546875" style="6" customWidth="1"/>
    <col min="15367" max="15367" width="13" style="6" customWidth="1"/>
    <col min="15368" max="15368" width="17.44140625" style="6" customWidth="1"/>
    <col min="15369" max="15369" width="19.33203125" style="6" customWidth="1"/>
    <col min="15370" max="15370" width="16.6640625" style="6" customWidth="1"/>
    <col min="15371" max="15372" width="6.33203125" style="6" customWidth="1"/>
    <col min="15373" max="15616" width="9.109375" style="6"/>
    <col min="15617" max="15617" width="13.6640625" style="6" customWidth="1"/>
    <col min="15618" max="15618" width="10.109375" style="6" customWidth="1"/>
    <col min="15619" max="15619" width="9.44140625" style="6" customWidth="1"/>
    <col min="15620" max="15620" width="8.33203125" style="6" customWidth="1"/>
    <col min="15621" max="15621" width="13.5546875" style="6" customWidth="1"/>
    <col min="15622" max="15622" width="10.5546875" style="6" customWidth="1"/>
    <col min="15623" max="15623" width="13" style="6" customWidth="1"/>
    <col min="15624" max="15624" width="17.44140625" style="6" customWidth="1"/>
    <col min="15625" max="15625" width="19.33203125" style="6" customWidth="1"/>
    <col min="15626" max="15626" width="16.6640625" style="6" customWidth="1"/>
    <col min="15627" max="15628" width="6.33203125" style="6" customWidth="1"/>
    <col min="15629" max="15872" width="9.109375" style="6"/>
    <col min="15873" max="15873" width="13.6640625" style="6" customWidth="1"/>
    <col min="15874" max="15874" width="10.109375" style="6" customWidth="1"/>
    <col min="15875" max="15875" width="9.44140625" style="6" customWidth="1"/>
    <col min="15876" max="15876" width="8.33203125" style="6" customWidth="1"/>
    <col min="15877" max="15877" width="13.5546875" style="6" customWidth="1"/>
    <col min="15878" max="15878" width="10.5546875" style="6" customWidth="1"/>
    <col min="15879" max="15879" width="13" style="6" customWidth="1"/>
    <col min="15880" max="15880" width="17.44140625" style="6" customWidth="1"/>
    <col min="15881" max="15881" width="19.33203125" style="6" customWidth="1"/>
    <col min="15882" max="15882" width="16.6640625" style="6" customWidth="1"/>
    <col min="15883" max="15884" width="6.33203125" style="6" customWidth="1"/>
    <col min="15885" max="16128" width="9.109375" style="6"/>
    <col min="16129" max="16129" width="13.6640625" style="6" customWidth="1"/>
    <col min="16130" max="16130" width="10.109375" style="6" customWidth="1"/>
    <col min="16131" max="16131" width="9.44140625" style="6" customWidth="1"/>
    <col min="16132" max="16132" width="8.33203125" style="6" customWidth="1"/>
    <col min="16133" max="16133" width="13.5546875" style="6" customWidth="1"/>
    <col min="16134" max="16134" width="10.5546875" style="6" customWidth="1"/>
    <col min="16135" max="16135" width="13" style="6" customWidth="1"/>
    <col min="16136" max="16136" width="17.44140625" style="6" customWidth="1"/>
    <col min="16137" max="16137" width="19.33203125" style="6" customWidth="1"/>
    <col min="16138" max="16138" width="16.6640625" style="6" customWidth="1"/>
    <col min="16139" max="16140" width="6.33203125" style="6" customWidth="1"/>
    <col min="16141" max="16384" width="9.109375" style="6"/>
  </cols>
  <sheetData>
    <row r="1" spans="1:12">
      <c r="A1" s="5">
        <v>0</v>
      </c>
    </row>
    <row r="2" spans="1:12">
      <c r="A2" s="8" t="s">
        <v>0</v>
      </c>
      <c r="C2" s="9"/>
      <c r="D2" s="9"/>
      <c r="E2" s="9"/>
      <c r="F2" s="9"/>
      <c r="G2" s="10"/>
      <c r="H2" s="10"/>
      <c r="I2" s="10"/>
      <c r="J2" s="9"/>
      <c r="K2" s="11"/>
      <c r="L2" s="11"/>
    </row>
    <row r="3" spans="1:12">
      <c r="C3" s="12" t="s">
        <v>1</v>
      </c>
      <c r="D3" s="12"/>
      <c r="E3" s="12"/>
      <c r="F3" s="12"/>
      <c r="G3" s="13"/>
      <c r="H3" s="13"/>
      <c r="I3" s="13"/>
      <c r="J3" s="7"/>
      <c r="K3" s="7"/>
      <c r="L3" s="7"/>
    </row>
    <row r="4" spans="1:12">
      <c r="C4" s="12" t="s">
        <v>2</v>
      </c>
      <c r="D4" s="12"/>
      <c r="E4" s="12"/>
      <c r="F4" s="12"/>
      <c r="G4" s="13"/>
      <c r="H4" s="13"/>
      <c r="I4" s="13"/>
      <c r="J4" s="7"/>
      <c r="K4" s="7"/>
      <c r="L4" s="7"/>
    </row>
    <row r="5" spans="1:12">
      <c r="C5" s="234"/>
      <c r="D5" s="234"/>
      <c r="E5" s="234"/>
      <c r="F5" s="234"/>
      <c r="G5" s="234"/>
      <c r="H5" s="234"/>
      <c r="I5" s="234"/>
    </row>
    <row r="6" spans="1:12" ht="15.6">
      <c r="C6" s="14" t="s">
        <v>3</v>
      </c>
    </row>
    <row r="7" spans="1:12" ht="15.6">
      <c r="A7" s="15"/>
      <c r="B7" s="16"/>
      <c r="C7" s="16"/>
      <c r="D7" s="16"/>
      <c r="E7" s="16"/>
      <c r="F7" s="16"/>
      <c r="G7" s="17"/>
      <c r="H7" s="17"/>
      <c r="I7" s="17"/>
      <c r="J7" s="16"/>
      <c r="K7" s="16"/>
      <c r="L7" s="16"/>
    </row>
    <row r="8" spans="1:12">
      <c r="A8" s="18"/>
      <c r="B8" s="19"/>
      <c r="C8" s="20"/>
      <c r="D8" s="20"/>
      <c r="E8" s="20"/>
      <c r="F8" s="20"/>
      <c r="G8" s="21"/>
      <c r="H8" s="21"/>
      <c r="I8" s="22"/>
      <c r="J8" s="23"/>
      <c r="K8" s="23"/>
      <c r="L8" s="23"/>
    </row>
    <row r="9" spans="1:12">
      <c r="A9" s="18"/>
      <c r="B9" s="19"/>
      <c r="C9" s="20"/>
      <c r="D9" s="20"/>
      <c r="E9" s="20"/>
      <c r="F9" s="20"/>
      <c r="G9" s="21"/>
      <c r="H9" s="21"/>
      <c r="I9" s="22"/>
      <c r="J9" s="23"/>
      <c r="K9" s="23"/>
      <c r="L9" s="23"/>
    </row>
    <row r="10" spans="1:12">
      <c r="A10" s="18"/>
      <c r="B10" s="24"/>
      <c r="C10" s="25"/>
      <c r="D10" s="20"/>
      <c r="E10" s="20"/>
      <c r="F10" s="20"/>
      <c r="G10" s="21"/>
      <c r="H10" s="21"/>
    </row>
    <row r="11" spans="1:12" ht="21">
      <c r="A11" s="235" t="s">
        <v>8</v>
      </c>
      <c r="B11" s="235"/>
      <c r="C11" s="235"/>
      <c r="D11" s="235"/>
      <c r="E11" s="235"/>
      <c r="F11" s="235"/>
      <c r="G11" s="235"/>
      <c r="H11" s="235"/>
      <c r="I11" s="26"/>
      <c r="J11" s="27"/>
      <c r="K11" s="27"/>
      <c r="L11" s="27"/>
    </row>
    <row r="12" spans="1:12" ht="15.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3" customFormat="1" ht="17.399999999999999">
      <c r="A13" s="236" t="s">
        <v>9</v>
      </c>
      <c r="B13" s="236"/>
      <c r="C13" s="236"/>
      <c r="D13" s="236"/>
      <c r="E13" s="236"/>
      <c r="F13" s="236"/>
      <c r="G13" s="236"/>
      <c r="H13" s="236"/>
      <c r="I13" s="29"/>
      <c r="J13" s="30"/>
      <c r="K13" s="31"/>
      <c r="L13" s="31"/>
    </row>
    <row r="14" spans="1:12" s="3" customFormat="1">
      <c r="A14" s="32"/>
      <c r="B14" s="33"/>
      <c r="C14" s="33"/>
      <c r="D14" s="33"/>
      <c r="E14" s="33"/>
      <c r="F14" s="33"/>
      <c r="G14" s="34"/>
      <c r="H14" s="34"/>
      <c r="I14" s="34"/>
      <c r="J14" s="33"/>
      <c r="K14" s="35"/>
      <c r="L14" s="35"/>
    </row>
    <row r="15" spans="1:12" s="3" customFormat="1" ht="39.6">
      <c r="A15" s="237" t="s">
        <v>10</v>
      </c>
      <c r="B15" s="2" t="s">
        <v>11</v>
      </c>
      <c r="C15" s="2" t="s">
        <v>12</v>
      </c>
      <c r="D15" s="2" t="s">
        <v>13</v>
      </c>
      <c r="E15" s="2" t="s">
        <v>14</v>
      </c>
      <c r="F15" s="2" t="s">
        <v>15</v>
      </c>
      <c r="G15" s="36" t="s">
        <v>16</v>
      </c>
      <c r="H15" s="37" t="s">
        <v>17</v>
      </c>
      <c r="I15" s="37" t="s">
        <v>18</v>
      </c>
      <c r="J15" s="33"/>
      <c r="K15" s="35"/>
      <c r="L15" s="35"/>
    </row>
    <row r="16" spans="1:12" s="3" customFormat="1">
      <c r="A16" s="237"/>
      <c r="B16" s="2">
        <v>1.3</v>
      </c>
      <c r="C16" s="2">
        <v>1.6</v>
      </c>
      <c r="D16" s="2">
        <v>1.5</v>
      </c>
      <c r="E16" s="2">
        <f>(B16+0.4)*(C16+0.4)*D16</f>
        <v>5.1000000000000005</v>
      </c>
      <c r="F16" s="38">
        <v>90</v>
      </c>
      <c r="G16" s="39">
        <f>(E16+0.4)*(F16+0.4)</f>
        <v>497.2000000000001</v>
      </c>
      <c r="H16" s="37">
        <f>B16*C16*F16</f>
        <v>187.20000000000002</v>
      </c>
      <c r="I16" s="37">
        <f>E16-(B16*C16*D16)</f>
        <v>1.9800000000000004</v>
      </c>
      <c r="J16" s="33"/>
      <c r="K16" s="35"/>
      <c r="L16" s="35"/>
    </row>
    <row r="17" spans="1:12" s="3" customFormat="1">
      <c r="A17" s="32"/>
      <c r="B17" s="33"/>
      <c r="C17" s="33"/>
      <c r="D17" s="33"/>
      <c r="E17" s="33"/>
      <c r="F17" s="33"/>
      <c r="G17" s="34"/>
      <c r="H17" s="34"/>
      <c r="I17" s="34"/>
      <c r="J17" s="33"/>
      <c r="K17" s="35"/>
      <c r="L17" s="35"/>
    </row>
    <row r="18" spans="1:12" s="3" customFormat="1">
      <c r="A18" s="32"/>
      <c r="B18" s="33"/>
      <c r="C18" s="33"/>
      <c r="D18" s="33"/>
      <c r="E18" s="33"/>
      <c r="F18" s="33"/>
      <c r="G18" s="34"/>
      <c r="H18" s="34"/>
      <c r="I18" s="34"/>
      <c r="J18" s="33"/>
      <c r="K18" s="35"/>
      <c r="L18" s="35"/>
    </row>
    <row r="19" spans="1:12" s="3" customFormat="1">
      <c r="A19" s="32"/>
      <c r="B19" s="33"/>
      <c r="C19" s="33"/>
      <c r="D19" s="33"/>
      <c r="E19" s="33"/>
      <c r="F19" s="33"/>
      <c r="G19" s="34"/>
      <c r="H19" s="34"/>
      <c r="I19" s="34"/>
      <c r="J19" s="33"/>
      <c r="K19" s="35"/>
      <c r="L19" s="35"/>
    </row>
    <row r="20" spans="1:12">
      <c r="A20" s="32"/>
      <c r="B20" s="4"/>
      <c r="C20" s="40"/>
      <c r="D20" s="40"/>
      <c r="E20" s="4"/>
      <c r="F20" s="4"/>
      <c r="G20" s="4"/>
      <c r="H20" s="40"/>
      <c r="I20" s="41"/>
      <c r="J20" s="4"/>
      <c r="K20" s="42"/>
      <c r="L20" s="42"/>
    </row>
    <row r="21" spans="1:12">
      <c r="A21" s="32"/>
      <c r="B21" s="4"/>
      <c r="C21" s="40"/>
      <c r="D21" s="40"/>
      <c r="E21" s="4"/>
      <c r="F21" s="4"/>
      <c r="G21" s="34"/>
      <c r="H21" s="40"/>
      <c r="I21" s="41"/>
      <c r="J21" s="4"/>
      <c r="K21" s="42"/>
      <c r="L21" s="42"/>
    </row>
    <row r="22" spans="1:12">
      <c r="A22" s="4"/>
      <c r="B22" s="43"/>
      <c r="C22" s="44"/>
      <c r="D22" s="44"/>
      <c r="E22" s="44"/>
      <c r="F22" s="43"/>
      <c r="G22" s="45"/>
      <c r="H22" s="45"/>
      <c r="I22" s="45"/>
      <c r="J22" s="44"/>
      <c r="K22" s="42"/>
      <c r="L22" s="42"/>
    </row>
    <row r="23" spans="1:12">
      <c r="A23" s="4"/>
      <c r="B23" s="43"/>
      <c r="C23" s="44"/>
      <c r="D23" s="44"/>
      <c r="E23" s="44"/>
      <c r="F23" s="43"/>
      <c r="G23" s="45"/>
      <c r="H23" s="45"/>
      <c r="I23" s="45"/>
      <c r="J23" s="44"/>
      <c r="K23" s="42"/>
      <c r="L23" s="42"/>
    </row>
    <row r="24" spans="1:12">
      <c r="A24" s="4"/>
      <c r="B24" s="46"/>
      <c r="C24" s="44"/>
      <c r="D24" s="44"/>
      <c r="E24" s="44"/>
      <c r="F24" s="43"/>
      <c r="G24" s="45"/>
      <c r="H24" s="45"/>
      <c r="I24" s="45"/>
      <c r="J24" s="44"/>
      <c r="K24" s="42"/>
      <c r="L24" s="42"/>
    </row>
    <row r="25" spans="1:12">
      <c r="A25" s="4"/>
      <c r="B25" s="46"/>
      <c r="C25" s="44"/>
      <c r="D25" s="44"/>
      <c r="E25" s="44"/>
      <c r="F25" s="43"/>
      <c r="G25" s="45"/>
      <c r="H25" s="45"/>
      <c r="I25" s="45"/>
      <c r="J25" s="44"/>
      <c r="K25" s="42"/>
      <c r="L25" s="42"/>
    </row>
    <row r="26" spans="1:12">
      <c r="A26" s="32"/>
      <c r="B26" s="4"/>
      <c r="C26" s="40"/>
      <c r="D26" s="40"/>
      <c r="E26" s="32"/>
      <c r="F26" s="47"/>
      <c r="G26" s="48"/>
      <c r="H26" s="48"/>
      <c r="I26" s="48"/>
      <c r="J26" s="47"/>
      <c r="K26" s="42"/>
      <c r="L26" s="42"/>
    </row>
    <row r="27" spans="1:12">
      <c r="A27" s="32"/>
      <c r="B27" s="4"/>
      <c r="C27" s="40"/>
      <c r="D27" s="40"/>
      <c r="E27" s="32"/>
      <c r="F27" s="32"/>
      <c r="H27" s="40"/>
      <c r="I27" s="4"/>
      <c r="J27" s="49"/>
      <c r="K27" s="42"/>
      <c r="L27" s="42"/>
    </row>
    <row r="28" spans="1:12">
      <c r="A28" s="32"/>
      <c r="B28" s="50"/>
      <c r="C28" s="51"/>
      <c r="D28" s="51"/>
      <c r="E28" s="51"/>
      <c r="F28" s="51"/>
      <c r="G28" s="52"/>
      <c r="H28" s="52"/>
      <c r="I28" s="53"/>
      <c r="J28" s="50"/>
      <c r="K28" s="42"/>
      <c r="L28" s="42"/>
    </row>
    <row r="29" spans="1:12">
      <c r="A29" s="32"/>
      <c r="B29" s="50"/>
      <c r="C29" s="51"/>
      <c r="D29" s="51"/>
      <c r="E29" s="51"/>
      <c r="F29" s="51"/>
      <c r="G29" s="52"/>
      <c r="H29" s="52"/>
      <c r="I29" s="53"/>
      <c r="J29" s="50"/>
      <c r="K29" s="42"/>
      <c r="L29" s="42"/>
    </row>
    <row r="30" spans="1:12">
      <c r="A30" s="32"/>
      <c r="B30" s="50"/>
      <c r="C30" s="51"/>
      <c r="D30" s="51"/>
      <c r="E30" s="51"/>
      <c r="F30" s="51"/>
      <c r="G30" s="52"/>
      <c r="H30" s="52"/>
      <c r="I30" s="53"/>
      <c r="J30" s="50"/>
      <c r="K30" s="42"/>
      <c r="L30" s="42"/>
    </row>
    <row r="31" spans="1:12">
      <c r="A31" s="43" t="str">
        <f>'[1]Orçamento drenag e pav'!C286</f>
        <v>Barra do Garças,          Março de 2013</v>
      </c>
      <c r="B31" s="50"/>
      <c r="C31" s="51"/>
      <c r="D31" s="51"/>
      <c r="E31" s="51"/>
      <c r="F31" s="54"/>
      <c r="G31" s="52"/>
      <c r="H31" s="238"/>
      <c r="I31" s="238"/>
      <c r="J31" s="50"/>
      <c r="K31" s="42"/>
      <c r="L31" s="42"/>
    </row>
    <row r="32" spans="1:12">
      <c r="A32" s="55"/>
      <c r="B32" s="42"/>
      <c r="C32" s="56"/>
      <c r="D32" s="56"/>
      <c r="E32" s="56"/>
      <c r="F32" s="54"/>
      <c r="I32" s="57"/>
      <c r="J32" s="42"/>
    </row>
    <row r="33" spans="1:10">
      <c r="A33" s="55"/>
      <c r="B33" s="42"/>
      <c r="C33" s="56"/>
      <c r="D33" s="56"/>
      <c r="E33" s="56"/>
      <c r="F33" s="56"/>
      <c r="G33" s="54"/>
      <c r="I33" s="57"/>
      <c r="J33" s="42"/>
    </row>
  </sheetData>
  <mergeCells count="5">
    <mergeCell ref="C5:I5"/>
    <mergeCell ref="A11:H11"/>
    <mergeCell ref="A13:H13"/>
    <mergeCell ref="A15:A16"/>
    <mergeCell ref="H31:I3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5">
    <tabColor theme="5" tint="-0.249977111117893"/>
  </sheetPr>
  <dimension ref="B6:J11"/>
  <sheetViews>
    <sheetView workbookViewId="0">
      <selection activeCell="J18" sqref="J18"/>
    </sheetView>
  </sheetViews>
  <sheetFormatPr defaultRowHeight="14.4"/>
  <cols>
    <col min="2" max="2" width="18.6640625" customWidth="1"/>
    <col min="6" max="6" width="12" bestFit="1" customWidth="1"/>
    <col min="8" max="8" width="18.5546875" customWidth="1"/>
    <col min="9" max="9" width="16" customWidth="1"/>
    <col min="10" max="10" width="15.5546875" customWidth="1"/>
    <col min="258" max="258" width="18.6640625" customWidth="1"/>
    <col min="262" max="262" width="12" bestFit="1" customWidth="1"/>
    <col min="264" max="264" width="18.5546875" customWidth="1"/>
    <col min="265" max="265" width="16" customWidth="1"/>
    <col min="266" max="266" width="15.5546875" customWidth="1"/>
    <col min="514" max="514" width="18.6640625" customWidth="1"/>
    <col min="518" max="518" width="12" bestFit="1" customWidth="1"/>
    <col min="520" max="520" width="18.5546875" customWidth="1"/>
    <col min="521" max="521" width="16" customWidth="1"/>
    <col min="522" max="522" width="15.5546875" customWidth="1"/>
    <col min="770" max="770" width="18.6640625" customWidth="1"/>
    <col min="774" max="774" width="12" bestFit="1" customWidth="1"/>
    <col min="776" max="776" width="18.5546875" customWidth="1"/>
    <col min="777" max="777" width="16" customWidth="1"/>
    <col min="778" max="778" width="15.5546875" customWidth="1"/>
    <col min="1026" max="1026" width="18.6640625" customWidth="1"/>
    <col min="1030" max="1030" width="12" bestFit="1" customWidth="1"/>
    <col min="1032" max="1032" width="18.5546875" customWidth="1"/>
    <col min="1033" max="1033" width="16" customWidth="1"/>
    <col min="1034" max="1034" width="15.5546875" customWidth="1"/>
    <col min="1282" max="1282" width="18.6640625" customWidth="1"/>
    <col min="1286" max="1286" width="12" bestFit="1" customWidth="1"/>
    <col min="1288" max="1288" width="18.5546875" customWidth="1"/>
    <col min="1289" max="1289" width="16" customWidth="1"/>
    <col min="1290" max="1290" width="15.5546875" customWidth="1"/>
    <col min="1538" max="1538" width="18.6640625" customWidth="1"/>
    <col min="1542" max="1542" width="12" bestFit="1" customWidth="1"/>
    <col min="1544" max="1544" width="18.5546875" customWidth="1"/>
    <col min="1545" max="1545" width="16" customWidth="1"/>
    <col min="1546" max="1546" width="15.5546875" customWidth="1"/>
    <col min="1794" max="1794" width="18.6640625" customWidth="1"/>
    <col min="1798" max="1798" width="12" bestFit="1" customWidth="1"/>
    <col min="1800" max="1800" width="18.5546875" customWidth="1"/>
    <col min="1801" max="1801" width="16" customWidth="1"/>
    <col min="1802" max="1802" width="15.5546875" customWidth="1"/>
    <col min="2050" max="2050" width="18.6640625" customWidth="1"/>
    <col min="2054" max="2054" width="12" bestFit="1" customWidth="1"/>
    <col min="2056" max="2056" width="18.5546875" customWidth="1"/>
    <col min="2057" max="2057" width="16" customWidth="1"/>
    <col min="2058" max="2058" width="15.5546875" customWidth="1"/>
    <col min="2306" max="2306" width="18.6640625" customWidth="1"/>
    <col min="2310" max="2310" width="12" bestFit="1" customWidth="1"/>
    <col min="2312" max="2312" width="18.5546875" customWidth="1"/>
    <col min="2313" max="2313" width="16" customWidth="1"/>
    <col min="2314" max="2314" width="15.5546875" customWidth="1"/>
    <col min="2562" max="2562" width="18.6640625" customWidth="1"/>
    <col min="2566" max="2566" width="12" bestFit="1" customWidth="1"/>
    <col min="2568" max="2568" width="18.5546875" customWidth="1"/>
    <col min="2569" max="2569" width="16" customWidth="1"/>
    <col min="2570" max="2570" width="15.5546875" customWidth="1"/>
    <col min="2818" max="2818" width="18.6640625" customWidth="1"/>
    <col min="2822" max="2822" width="12" bestFit="1" customWidth="1"/>
    <col min="2824" max="2824" width="18.5546875" customWidth="1"/>
    <col min="2825" max="2825" width="16" customWidth="1"/>
    <col min="2826" max="2826" width="15.5546875" customWidth="1"/>
    <col min="3074" max="3074" width="18.6640625" customWidth="1"/>
    <col min="3078" max="3078" width="12" bestFit="1" customWidth="1"/>
    <col min="3080" max="3080" width="18.5546875" customWidth="1"/>
    <col min="3081" max="3081" width="16" customWidth="1"/>
    <col min="3082" max="3082" width="15.5546875" customWidth="1"/>
    <col min="3330" max="3330" width="18.6640625" customWidth="1"/>
    <col min="3334" max="3334" width="12" bestFit="1" customWidth="1"/>
    <col min="3336" max="3336" width="18.5546875" customWidth="1"/>
    <col min="3337" max="3337" width="16" customWidth="1"/>
    <col min="3338" max="3338" width="15.5546875" customWidth="1"/>
    <col min="3586" max="3586" width="18.6640625" customWidth="1"/>
    <col min="3590" max="3590" width="12" bestFit="1" customWidth="1"/>
    <col min="3592" max="3592" width="18.5546875" customWidth="1"/>
    <col min="3593" max="3593" width="16" customWidth="1"/>
    <col min="3594" max="3594" width="15.5546875" customWidth="1"/>
    <col min="3842" max="3842" width="18.6640625" customWidth="1"/>
    <col min="3846" max="3846" width="12" bestFit="1" customWidth="1"/>
    <col min="3848" max="3848" width="18.5546875" customWidth="1"/>
    <col min="3849" max="3849" width="16" customWidth="1"/>
    <col min="3850" max="3850" width="15.5546875" customWidth="1"/>
    <col min="4098" max="4098" width="18.6640625" customWidth="1"/>
    <col min="4102" max="4102" width="12" bestFit="1" customWidth="1"/>
    <col min="4104" max="4104" width="18.5546875" customWidth="1"/>
    <col min="4105" max="4105" width="16" customWidth="1"/>
    <col min="4106" max="4106" width="15.5546875" customWidth="1"/>
    <col min="4354" max="4354" width="18.6640625" customWidth="1"/>
    <col min="4358" max="4358" width="12" bestFit="1" customWidth="1"/>
    <col min="4360" max="4360" width="18.5546875" customWidth="1"/>
    <col min="4361" max="4361" width="16" customWidth="1"/>
    <col min="4362" max="4362" width="15.5546875" customWidth="1"/>
    <col min="4610" max="4610" width="18.6640625" customWidth="1"/>
    <col min="4614" max="4614" width="12" bestFit="1" customWidth="1"/>
    <col min="4616" max="4616" width="18.5546875" customWidth="1"/>
    <col min="4617" max="4617" width="16" customWidth="1"/>
    <col min="4618" max="4618" width="15.5546875" customWidth="1"/>
    <col min="4866" max="4866" width="18.6640625" customWidth="1"/>
    <col min="4870" max="4870" width="12" bestFit="1" customWidth="1"/>
    <col min="4872" max="4872" width="18.5546875" customWidth="1"/>
    <col min="4873" max="4873" width="16" customWidth="1"/>
    <col min="4874" max="4874" width="15.5546875" customWidth="1"/>
    <col min="5122" max="5122" width="18.6640625" customWidth="1"/>
    <col min="5126" max="5126" width="12" bestFit="1" customWidth="1"/>
    <col min="5128" max="5128" width="18.5546875" customWidth="1"/>
    <col min="5129" max="5129" width="16" customWidth="1"/>
    <col min="5130" max="5130" width="15.5546875" customWidth="1"/>
    <col min="5378" max="5378" width="18.6640625" customWidth="1"/>
    <col min="5382" max="5382" width="12" bestFit="1" customWidth="1"/>
    <col min="5384" max="5384" width="18.5546875" customWidth="1"/>
    <col min="5385" max="5385" width="16" customWidth="1"/>
    <col min="5386" max="5386" width="15.5546875" customWidth="1"/>
    <col min="5634" max="5634" width="18.6640625" customWidth="1"/>
    <col min="5638" max="5638" width="12" bestFit="1" customWidth="1"/>
    <col min="5640" max="5640" width="18.5546875" customWidth="1"/>
    <col min="5641" max="5641" width="16" customWidth="1"/>
    <col min="5642" max="5642" width="15.5546875" customWidth="1"/>
    <col min="5890" max="5890" width="18.6640625" customWidth="1"/>
    <col min="5894" max="5894" width="12" bestFit="1" customWidth="1"/>
    <col min="5896" max="5896" width="18.5546875" customWidth="1"/>
    <col min="5897" max="5897" width="16" customWidth="1"/>
    <col min="5898" max="5898" width="15.5546875" customWidth="1"/>
    <col min="6146" max="6146" width="18.6640625" customWidth="1"/>
    <col min="6150" max="6150" width="12" bestFit="1" customWidth="1"/>
    <col min="6152" max="6152" width="18.5546875" customWidth="1"/>
    <col min="6153" max="6153" width="16" customWidth="1"/>
    <col min="6154" max="6154" width="15.5546875" customWidth="1"/>
    <col min="6402" max="6402" width="18.6640625" customWidth="1"/>
    <col min="6406" max="6406" width="12" bestFit="1" customWidth="1"/>
    <col min="6408" max="6408" width="18.5546875" customWidth="1"/>
    <col min="6409" max="6409" width="16" customWidth="1"/>
    <col min="6410" max="6410" width="15.5546875" customWidth="1"/>
    <col min="6658" max="6658" width="18.6640625" customWidth="1"/>
    <col min="6662" max="6662" width="12" bestFit="1" customWidth="1"/>
    <col min="6664" max="6664" width="18.5546875" customWidth="1"/>
    <col min="6665" max="6665" width="16" customWidth="1"/>
    <col min="6666" max="6666" width="15.5546875" customWidth="1"/>
    <col min="6914" max="6914" width="18.6640625" customWidth="1"/>
    <col min="6918" max="6918" width="12" bestFit="1" customWidth="1"/>
    <col min="6920" max="6920" width="18.5546875" customWidth="1"/>
    <col min="6921" max="6921" width="16" customWidth="1"/>
    <col min="6922" max="6922" width="15.5546875" customWidth="1"/>
    <col min="7170" max="7170" width="18.6640625" customWidth="1"/>
    <col min="7174" max="7174" width="12" bestFit="1" customWidth="1"/>
    <col min="7176" max="7176" width="18.5546875" customWidth="1"/>
    <col min="7177" max="7177" width="16" customWidth="1"/>
    <col min="7178" max="7178" width="15.5546875" customWidth="1"/>
    <col min="7426" max="7426" width="18.6640625" customWidth="1"/>
    <col min="7430" max="7430" width="12" bestFit="1" customWidth="1"/>
    <col min="7432" max="7432" width="18.5546875" customWidth="1"/>
    <col min="7433" max="7433" width="16" customWidth="1"/>
    <col min="7434" max="7434" width="15.5546875" customWidth="1"/>
    <col min="7682" max="7682" width="18.6640625" customWidth="1"/>
    <col min="7686" max="7686" width="12" bestFit="1" customWidth="1"/>
    <col min="7688" max="7688" width="18.5546875" customWidth="1"/>
    <col min="7689" max="7689" width="16" customWidth="1"/>
    <col min="7690" max="7690" width="15.5546875" customWidth="1"/>
    <col min="7938" max="7938" width="18.6640625" customWidth="1"/>
    <col min="7942" max="7942" width="12" bestFit="1" customWidth="1"/>
    <col min="7944" max="7944" width="18.5546875" customWidth="1"/>
    <col min="7945" max="7945" width="16" customWidth="1"/>
    <col min="7946" max="7946" width="15.5546875" customWidth="1"/>
    <col min="8194" max="8194" width="18.6640625" customWidth="1"/>
    <col min="8198" max="8198" width="12" bestFit="1" customWidth="1"/>
    <col min="8200" max="8200" width="18.5546875" customWidth="1"/>
    <col min="8201" max="8201" width="16" customWidth="1"/>
    <col min="8202" max="8202" width="15.5546875" customWidth="1"/>
    <col min="8450" max="8450" width="18.6640625" customWidth="1"/>
    <col min="8454" max="8454" width="12" bestFit="1" customWidth="1"/>
    <col min="8456" max="8456" width="18.5546875" customWidth="1"/>
    <col min="8457" max="8457" width="16" customWidth="1"/>
    <col min="8458" max="8458" width="15.5546875" customWidth="1"/>
    <col min="8706" max="8706" width="18.6640625" customWidth="1"/>
    <col min="8710" max="8710" width="12" bestFit="1" customWidth="1"/>
    <col min="8712" max="8712" width="18.5546875" customWidth="1"/>
    <col min="8713" max="8713" width="16" customWidth="1"/>
    <col min="8714" max="8714" width="15.5546875" customWidth="1"/>
    <col min="8962" max="8962" width="18.6640625" customWidth="1"/>
    <col min="8966" max="8966" width="12" bestFit="1" customWidth="1"/>
    <col min="8968" max="8968" width="18.5546875" customWidth="1"/>
    <col min="8969" max="8969" width="16" customWidth="1"/>
    <col min="8970" max="8970" width="15.5546875" customWidth="1"/>
    <col min="9218" max="9218" width="18.6640625" customWidth="1"/>
    <col min="9222" max="9222" width="12" bestFit="1" customWidth="1"/>
    <col min="9224" max="9224" width="18.5546875" customWidth="1"/>
    <col min="9225" max="9225" width="16" customWidth="1"/>
    <col min="9226" max="9226" width="15.5546875" customWidth="1"/>
    <col min="9474" max="9474" width="18.6640625" customWidth="1"/>
    <col min="9478" max="9478" width="12" bestFit="1" customWidth="1"/>
    <col min="9480" max="9480" width="18.5546875" customWidth="1"/>
    <col min="9481" max="9481" width="16" customWidth="1"/>
    <col min="9482" max="9482" width="15.5546875" customWidth="1"/>
    <col min="9730" max="9730" width="18.6640625" customWidth="1"/>
    <col min="9734" max="9734" width="12" bestFit="1" customWidth="1"/>
    <col min="9736" max="9736" width="18.5546875" customWidth="1"/>
    <col min="9737" max="9737" width="16" customWidth="1"/>
    <col min="9738" max="9738" width="15.5546875" customWidth="1"/>
    <col min="9986" max="9986" width="18.6640625" customWidth="1"/>
    <col min="9990" max="9990" width="12" bestFit="1" customWidth="1"/>
    <col min="9992" max="9992" width="18.5546875" customWidth="1"/>
    <col min="9993" max="9993" width="16" customWidth="1"/>
    <col min="9994" max="9994" width="15.5546875" customWidth="1"/>
    <col min="10242" max="10242" width="18.6640625" customWidth="1"/>
    <col min="10246" max="10246" width="12" bestFit="1" customWidth="1"/>
    <col min="10248" max="10248" width="18.5546875" customWidth="1"/>
    <col min="10249" max="10249" width="16" customWidth="1"/>
    <col min="10250" max="10250" width="15.5546875" customWidth="1"/>
    <col min="10498" max="10498" width="18.6640625" customWidth="1"/>
    <col min="10502" max="10502" width="12" bestFit="1" customWidth="1"/>
    <col min="10504" max="10504" width="18.5546875" customWidth="1"/>
    <col min="10505" max="10505" width="16" customWidth="1"/>
    <col min="10506" max="10506" width="15.5546875" customWidth="1"/>
    <col min="10754" max="10754" width="18.6640625" customWidth="1"/>
    <col min="10758" max="10758" width="12" bestFit="1" customWidth="1"/>
    <col min="10760" max="10760" width="18.5546875" customWidth="1"/>
    <col min="10761" max="10761" width="16" customWidth="1"/>
    <col min="10762" max="10762" width="15.5546875" customWidth="1"/>
    <col min="11010" max="11010" width="18.6640625" customWidth="1"/>
    <col min="11014" max="11014" width="12" bestFit="1" customWidth="1"/>
    <col min="11016" max="11016" width="18.5546875" customWidth="1"/>
    <col min="11017" max="11017" width="16" customWidth="1"/>
    <col min="11018" max="11018" width="15.5546875" customWidth="1"/>
    <col min="11266" max="11266" width="18.6640625" customWidth="1"/>
    <col min="11270" max="11270" width="12" bestFit="1" customWidth="1"/>
    <col min="11272" max="11272" width="18.5546875" customWidth="1"/>
    <col min="11273" max="11273" width="16" customWidth="1"/>
    <col min="11274" max="11274" width="15.5546875" customWidth="1"/>
    <col min="11522" max="11522" width="18.6640625" customWidth="1"/>
    <col min="11526" max="11526" width="12" bestFit="1" customWidth="1"/>
    <col min="11528" max="11528" width="18.5546875" customWidth="1"/>
    <col min="11529" max="11529" width="16" customWidth="1"/>
    <col min="11530" max="11530" width="15.5546875" customWidth="1"/>
    <col min="11778" max="11778" width="18.6640625" customWidth="1"/>
    <col min="11782" max="11782" width="12" bestFit="1" customWidth="1"/>
    <col min="11784" max="11784" width="18.5546875" customWidth="1"/>
    <col min="11785" max="11785" width="16" customWidth="1"/>
    <col min="11786" max="11786" width="15.5546875" customWidth="1"/>
    <col min="12034" max="12034" width="18.6640625" customWidth="1"/>
    <col min="12038" max="12038" width="12" bestFit="1" customWidth="1"/>
    <col min="12040" max="12040" width="18.5546875" customWidth="1"/>
    <col min="12041" max="12041" width="16" customWidth="1"/>
    <col min="12042" max="12042" width="15.5546875" customWidth="1"/>
    <col min="12290" max="12290" width="18.6640625" customWidth="1"/>
    <col min="12294" max="12294" width="12" bestFit="1" customWidth="1"/>
    <col min="12296" max="12296" width="18.5546875" customWidth="1"/>
    <col min="12297" max="12297" width="16" customWidth="1"/>
    <col min="12298" max="12298" width="15.5546875" customWidth="1"/>
    <col min="12546" max="12546" width="18.6640625" customWidth="1"/>
    <col min="12550" max="12550" width="12" bestFit="1" customWidth="1"/>
    <col min="12552" max="12552" width="18.5546875" customWidth="1"/>
    <col min="12553" max="12553" width="16" customWidth="1"/>
    <col min="12554" max="12554" width="15.5546875" customWidth="1"/>
    <col min="12802" max="12802" width="18.6640625" customWidth="1"/>
    <col min="12806" max="12806" width="12" bestFit="1" customWidth="1"/>
    <col min="12808" max="12808" width="18.5546875" customWidth="1"/>
    <col min="12809" max="12809" width="16" customWidth="1"/>
    <col min="12810" max="12810" width="15.5546875" customWidth="1"/>
    <col min="13058" max="13058" width="18.6640625" customWidth="1"/>
    <col min="13062" max="13062" width="12" bestFit="1" customWidth="1"/>
    <col min="13064" max="13064" width="18.5546875" customWidth="1"/>
    <col min="13065" max="13065" width="16" customWidth="1"/>
    <col min="13066" max="13066" width="15.5546875" customWidth="1"/>
    <col min="13314" max="13314" width="18.6640625" customWidth="1"/>
    <col min="13318" max="13318" width="12" bestFit="1" customWidth="1"/>
    <col min="13320" max="13320" width="18.5546875" customWidth="1"/>
    <col min="13321" max="13321" width="16" customWidth="1"/>
    <col min="13322" max="13322" width="15.5546875" customWidth="1"/>
    <col min="13570" max="13570" width="18.6640625" customWidth="1"/>
    <col min="13574" max="13574" width="12" bestFit="1" customWidth="1"/>
    <col min="13576" max="13576" width="18.5546875" customWidth="1"/>
    <col min="13577" max="13577" width="16" customWidth="1"/>
    <col min="13578" max="13578" width="15.5546875" customWidth="1"/>
    <col min="13826" max="13826" width="18.6640625" customWidth="1"/>
    <col min="13830" max="13830" width="12" bestFit="1" customWidth="1"/>
    <col min="13832" max="13832" width="18.5546875" customWidth="1"/>
    <col min="13833" max="13833" width="16" customWidth="1"/>
    <col min="13834" max="13834" width="15.5546875" customWidth="1"/>
    <col min="14082" max="14082" width="18.6640625" customWidth="1"/>
    <col min="14086" max="14086" width="12" bestFit="1" customWidth="1"/>
    <col min="14088" max="14088" width="18.5546875" customWidth="1"/>
    <col min="14089" max="14089" width="16" customWidth="1"/>
    <col min="14090" max="14090" width="15.5546875" customWidth="1"/>
    <col min="14338" max="14338" width="18.6640625" customWidth="1"/>
    <col min="14342" max="14342" width="12" bestFit="1" customWidth="1"/>
    <col min="14344" max="14344" width="18.5546875" customWidth="1"/>
    <col min="14345" max="14345" width="16" customWidth="1"/>
    <col min="14346" max="14346" width="15.5546875" customWidth="1"/>
    <col min="14594" max="14594" width="18.6640625" customWidth="1"/>
    <col min="14598" max="14598" width="12" bestFit="1" customWidth="1"/>
    <col min="14600" max="14600" width="18.5546875" customWidth="1"/>
    <col min="14601" max="14601" width="16" customWidth="1"/>
    <col min="14602" max="14602" width="15.5546875" customWidth="1"/>
    <col min="14850" max="14850" width="18.6640625" customWidth="1"/>
    <col min="14854" max="14854" width="12" bestFit="1" customWidth="1"/>
    <col min="14856" max="14856" width="18.5546875" customWidth="1"/>
    <col min="14857" max="14857" width="16" customWidth="1"/>
    <col min="14858" max="14858" width="15.5546875" customWidth="1"/>
    <col min="15106" max="15106" width="18.6640625" customWidth="1"/>
    <col min="15110" max="15110" width="12" bestFit="1" customWidth="1"/>
    <col min="15112" max="15112" width="18.5546875" customWidth="1"/>
    <col min="15113" max="15113" width="16" customWidth="1"/>
    <col min="15114" max="15114" width="15.5546875" customWidth="1"/>
    <col min="15362" max="15362" width="18.6640625" customWidth="1"/>
    <col min="15366" max="15366" width="12" bestFit="1" customWidth="1"/>
    <col min="15368" max="15368" width="18.5546875" customWidth="1"/>
    <col min="15369" max="15369" width="16" customWidth="1"/>
    <col min="15370" max="15370" width="15.5546875" customWidth="1"/>
    <col min="15618" max="15618" width="18.6640625" customWidth="1"/>
    <col min="15622" max="15622" width="12" bestFit="1" customWidth="1"/>
    <col min="15624" max="15624" width="18.5546875" customWidth="1"/>
    <col min="15625" max="15625" width="16" customWidth="1"/>
    <col min="15626" max="15626" width="15.5546875" customWidth="1"/>
    <col min="15874" max="15874" width="18.6640625" customWidth="1"/>
    <col min="15878" max="15878" width="12" bestFit="1" customWidth="1"/>
    <col min="15880" max="15880" width="18.5546875" customWidth="1"/>
    <col min="15881" max="15881" width="16" customWidth="1"/>
    <col min="15882" max="15882" width="15.5546875" customWidth="1"/>
    <col min="16130" max="16130" width="18.6640625" customWidth="1"/>
    <col min="16134" max="16134" width="12" bestFit="1" customWidth="1"/>
    <col min="16136" max="16136" width="18.5546875" customWidth="1"/>
    <col min="16137" max="16137" width="16" customWidth="1"/>
    <col min="16138" max="16138" width="15.5546875" customWidth="1"/>
  </cols>
  <sheetData>
    <row r="6" spans="2:10" ht="21">
      <c r="B6" s="235" t="s">
        <v>8</v>
      </c>
      <c r="C6" s="235"/>
      <c r="D6" s="235"/>
      <c r="E6" s="235"/>
      <c r="F6" s="235"/>
      <c r="G6" s="235"/>
      <c r="H6" s="235"/>
      <c r="I6" s="235"/>
      <c r="J6" s="26"/>
    </row>
    <row r="7" spans="2:10" ht="15.6">
      <c r="B7" s="28"/>
      <c r="C7" s="28"/>
      <c r="D7" s="28"/>
      <c r="E7" s="28"/>
      <c r="F7" s="28"/>
      <c r="G7" s="28"/>
      <c r="H7" s="28"/>
      <c r="I7" s="28"/>
      <c r="J7" s="28"/>
    </row>
    <row r="8" spans="2:10" ht="17.399999999999999">
      <c r="B8" s="236" t="s">
        <v>19</v>
      </c>
      <c r="C8" s="236"/>
      <c r="D8" s="236"/>
      <c r="E8" s="236"/>
      <c r="F8" s="236"/>
      <c r="G8" s="236"/>
      <c r="H8" s="236"/>
      <c r="I8" s="236"/>
      <c r="J8" s="29"/>
    </row>
    <row r="9" spans="2:10">
      <c r="B9" s="32"/>
      <c r="C9" s="33"/>
      <c r="D9" s="33"/>
      <c r="E9" s="33"/>
      <c r="F9" s="33"/>
      <c r="G9" s="33"/>
      <c r="H9" s="34"/>
      <c r="I9" s="34"/>
      <c r="J9" s="34"/>
    </row>
    <row r="10" spans="2:10" ht="26.4">
      <c r="B10" s="237" t="s">
        <v>20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36" t="s">
        <v>16</v>
      </c>
      <c r="I10" s="37" t="s">
        <v>17</v>
      </c>
      <c r="J10" s="37" t="s">
        <v>18</v>
      </c>
    </row>
    <row r="11" spans="2:10">
      <c r="B11" s="237"/>
      <c r="C11" s="2">
        <v>1.3</v>
      </c>
      <c r="D11" s="2">
        <v>1.6</v>
      </c>
      <c r="E11" s="2">
        <v>1.5</v>
      </c>
      <c r="F11" s="2">
        <f>(C11+0.4)*(D11+0.4)*E11</f>
        <v>5.1000000000000005</v>
      </c>
      <c r="G11" s="38">
        <f>[2]GETONIO!V13</f>
        <v>0</v>
      </c>
      <c r="H11" s="39">
        <f>(F11+0.4)*(G11+0.4)</f>
        <v>2.2000000000000006</v>
      </c>
      <c r="I11" s="37">
        <f>C11*D11*G11</f>
        <v>0</v>
      </c>
      <c r="J11" s="37">
        <f>F11-(C11*D11*E11)</f>
        <v>1.9800000000000004</v>
      </c>
    </row>
  </sheetData>
  <mergeCells count="3">
    <mergeCell ref="B6:I6"/>
    <mergeCell ref="B8:I8"/>
    <mergeCell ref="B10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7">
    <tabColor theme="9"/>
  </sheetPr>
  <dimension ref="C8:N62"/>
  <sheetViews>
    <sheetView tabSelected="1" view="pageBreakPreview" topLeftCell="B1" zoomScale="87" zoomScaleSheetLayoutView="87" workbookViewId="0">
      <selection activeCell="F4" sqref="F4"/>
    </sheetView>
  </sheetViews>
  <sheetFormatPr defaultRowHeight="14.4"/>
  <cols>
    <col min="1" max="2" width="9.109375" style="105"/>
    <col min="3" max="3" width="1.44140625" style="105" customWidth="1"/>
    <col min="4" max="4" width="8" style="105" customWidth="1"/>
    <col min="5" max="5" width="16" style="107" customWidth="1"/>
    <col min="6" max="6" width="70.44140625" style="105" customWidth="1"/>
    <col min="7" max="7" width="11.33203125" style="107" bestFit="1" customWidth="1"/>
    <col min="8" max="8" width="9" style="108" bestFit="1" customWidth="1"/>
    <col min="9" max="9" width="9.33203125" style="108" customWidth="1"/>
    <col min="10" max="10" width="9.109375" style="108" bestFit="1" customWidth="1"/>
    <col min="11" max="11" width="11.33203125" style="108" bestFit="1" customWidth="1"/>
    <col min="12" max="12" width="1.44140625" style="105" customWidth="1"/>
    <col min="13" max="260" width="9.109375" style="105"/>
    <col min="261" max="261" width="11" style="105" bestFit="1" customWidth="1"/>
    <col min="262" max="262" width="70.44140625" style="105" customWidth="1"/>
    <col min="263" max="263" width="6.33203125" style="105" bestFit="1" customWidth="1"/>
    <col min="264" max="264" width="7.5546875" style="105" bestFit="1" customWidth="1"/>
    <col min="265" max="265" width="6.5546875" style="105" bestFit="1" customWidth="1"/>
    <col min="266" max="266" width="7.44140625" style="105" bestFit="1" customWidth="1"/>
    <col min="267" max="267" width="8.109375" style="105" bestFit="1" customWidth="1"/>
    <col min="268" max="516" width="9.109375" style="105"/>
    <col min="517" max="517" width="11" style="105" bestFit="1" customWidth="1"/>
    <col min="518" max="518" width="70.44140625" style="105" customWidth="1"/>
    <col min="519" max="519" width="6.33203125" style="105" bestFit="1" customWidth="1"/>
    <col min="520" max="520" width="7.5546875" style="105" bestFit="1" customWidth="1"/>
    <col min="521" max="521" width="6.5546875" style="105" bestFit="1" customWidth="1"/>
    <col min="522" max="522" width="7.44140625" style="105" bestFit="1" customWidth="1"/>
    <col min="523" max="523" width="8.109375" style="105" bestFit="1" customWidth="1"/>
    <col min="524" max="772" width="9.109375" style="105"/>
    <col min="773" max="773" width="11" style="105" bestFit="1" customWidth="1"/>
    <col min="774" max="774" width="70.44140625" style="105" customWidth="1"/>
    <col min="775" max="775" width="6.33203125" style="105" bestFit="1" customWidth="1"/>
    <col min="776" max="776" width="7.5546875" style="105" bestFit="1" customWidth="1"/>
    <col min="777" max="777" width="6.5546875" style="105" bestFit="1" customWidth="1"/>
    <col min="778" max="778" width="7.44140625" style="105" bestFit="1" customWidth="1"/>
    <col min="779" max="779" width="8.109375" style="105" bestFit="1" customWidth="1"/>
    <col min="780" max="1028" width="9.109375" style="105"/>
    <col min="1029" max="1029" width="11" style="105" bestFit="1" customWidth="1"/>
    <col min="1030" max="1030" width="70.44140625" style="105" customWidth="1"/>
    <col min="1031" max="1031" width="6.33203125" style="105" bestFit="1" customWidth="1"/>
    <col min="1032" max="1032" width="7.5546875" style="105" bestFit="1" customWidth="1"/>
    <col min="1033" max="1033" width="6.5546875" style="105" bestFit="1" customWidth="1"/>
    <col min="1034" max="1034" width="7.44140625" style="105" bestFit="1" customWidth="1"/>
    <col min="1035" max="1035" width="8.109375" style="105" bestFit="1" customWidth="1"/>
    <col min="1036" max="1284" width="9.109375" style="105"/>
    <col min="1285" max="1285" width="11" style="105" bestFit="1" customWidth="1"/>
    <col min="1286" max="1286" width="70.44140625" style="105" customWidth="1"/>
    <col min="1287" max="1287" width="6.33203125" style="105" bestFit="1" customWidth="1"/>
    <col min="1288" max="1288" width="7.5546875" style="105" bestFit="1" customWidth="1"/>
    <col min="1289" max="1289" width="6.5546875" style="105" bestFit="1" customWidth="1"/>
    <col min="1290" max="1290" width="7.44140625" style="105" bestFit="1" customWidth="1"/>
    <col min="1291" max="1291" width="8.109375" style="105" bestFit="1" customWidth="1"/>
    <col min="1292" max="1540" width="9.109375" style="105"/>
    <col min="1541" max="1541" width="11" style="105" bestFit="1" customWidth="1"/>
    <col min="1542" max="1542" width="70.44140625" style="105" customWidth="1"/>
    <col min="1543" max="1543" width="6.33203125" style="105" bestFit="1" customWidth="1"/>
    <col min="1544" max="1544" width="7.5546875" style="105" bestFit="1" customWidth="1"/>
    <col min="1545" max="1545" width="6.5546875" style="105" bestFit="1" customWidth="1"/>
    <col min="1546" max="1546" width="7.44140625" style="105" bestFit="1" customWidth="1"/>
    <col min="1547" max="1547" width="8.109375" style="105" bestFit="1" customWidth="1"/>
    <col min="1548" max="1796" width="9.109375" style="105"/>
    <col min="1797" max="1797" width="11" style="105" bestFit="1" customWidth="1"/>
    <col min="1798" max="1798" width="70.44140625" style="105" customWidth="1"/>
    <col min="1799" max="1799" width="6.33203125" style="105" bestFit="1" customWidth="1"/>
    <col min="1800" max="1800" width="7.5546875" style="105" bestFit="1" customWidth="1"/>
    <col min="1801" max="1801" width="6.5546875" style="105" bestFit="1" customWidth="1"/>
    <col min="1802" max="1802" width="7.44140625" style="105" bestFit="1" customWidth="1"/>
    <col min="1803" max="1803" width="8.109375" style="105" bestFit="1" customWidth="1"/>
    <col min="1804" max="2052" width="9.109375" style="105"/>
    <col min="2053" max="2053" width="11" style="105" bestFit="1" customWidth="1"/>
    <col min="2054" max="2054" width="70.44140625" style="105" customWidth="1"/>
    <col min="2055" max="2055" width="6.33203125" style="105" bestFit="1" customWidth="1"/>
    <col min="2056" max="2056" width="7.5546875" style="105" bestFit="1" customWidth="1"/>
    <col min="2057" max="2057" width="6.5546875" style="105" bestFit="1" customWidth="1"/>
    <col min="2058" max="2058" width="7.44140625" style="105" bestFit="1" customWidth="1"/>
    <col min="2059" max="2059" width="8.109375" style="105" bestFit="1" customWidth="1"/>
    <col min="2060" max="2308" width="9.109375" style="105"/>
    <col min="2309" max="2309" width="11" style="105" bestFit="1" customWidth="1"/>
    <col min="2310" max="2310" width="70.44140625" style="105" customWidth="1"/>
    <col min="2311" max="2311" width="6.33203125" style="105" bestFit="1" customWidth="1"/>
    <col min="2312" max="2312" width="7.5546875" style="105" bestFit="1" customWidth="1"/>
    <col min="2313" max="2313" width="6.5546875" style="105" bestFit="1" customWidth="1"/>
    <col min="2314" max="2314" width="7.44140625" style="105" bestFit="1" customWidth="1"/>
    <col min="2315" max="2315" width="8.109375" style="105" bestFit="1" customWidth="1"/>
    <col min="2316" max="2564" width="9.109375" style="105"/>
    <col min="2565" max="2565" width="11" style="105" bestFit="1" customWidth="1"/>
    <col min="2566" max="2566" width="70.44140625" style="105" customWidth="1"/>
    <col min="2567" max="2567" width="6.33203125" style="105" bestFit="1" customWidth="1"/>
    <col min="2568" max="2568" width="7.5546875" style="105" bestFit="1" customWidth="1"/>
    <col min="2569" max="2569" width="6.5546875" style="105" bestFit="1" customWidth="1"/>
    <col min="2570" max="2570" width="7.44140625" style="105" bestFit="1" customWidth="1"/>
    <col min="2571" max="2571" width="8.109375" style="105" bestFit="1" customWidth="1"/>
    <col min="2572" max="2820" width="9.109375" style="105"/>
    <col min="2821" max="2821" width="11" style="105" bestFit="1" customWidth="1"/>
    <col min="2822" max="2822" width="70.44140625" style="105" customWidth="1"/>
    <col min="2823" max="2823" width="6.33203125" style="105" bestFit="1" customWidth="1"/>
    <col min="2824" max="2824" width="7.5546875" style="105" bestFit="1" customWidth="1"/>
    <col min="2825" max="2825" width="6.5546875" style="105" bestFit="1" customWidth="1"/>
    <col min="2826" max="2826" width="7.44140625" style="105" bestFit="1" customWidth="1"/>
    <col min="2827" max="2827" width="8.109375" style="105" bestFit="1" customWidth="1"/>
    <col min="2828" max="3076" width="9.109375" style="105"/>
    <col min="3077" max="3077" width="11" style="105" bestFit="1" customWidth="1"/>
    <col min="3078" max="3078" width="70.44140625" style="105" customWidth="1"/>
    <col min="3079" max="3079" width="6.33203125" style="105" bestFit="1" customWidth="1"/>
    <col min="3080" max="3080" width="7.5546875" style="105" bestFit="1" customWidth="1"/>
    <col min="3081" max="3081" width="6.5546875" style="105" bestFit="1" customWidth="1"/>
    <col min="3082" max="3082" width="7.44140625" style="105" bestFit="1" customWidth="1"/>
    <col min="3083" max="3083" width="8.109375" style="105" bestFit="1" customWidth="1"/>
    <col min="3084" max="3332" width="9.109375" style="105"/>
    <col min="3333" max="3333" width="11" style="105" bestFit="1" customWidth="1"/>
    <col min="3334" max="3334" width="70.44140625" style="105" customWidth="1"/>
    <col min="3335" max="3335" width="6.33203125" style="105" bestFit="1" customWidth="1"/>
    <col min="3336" max="3336" width="7.5546875" style="105" bestFit="1" customWidth="1"/>
    <col min="3337" max="3337" width="6.5546875" style="105" bestFit="1" customWidth="1"/>
    <col min="3338" max="3338" width="7.44140625" style="105" bestFit="1" customWidth="1"/>
    <col min="3339" max="3339" width="8.109375" style="105" bestFit="1" customWidth="1"/>
    <col min="3340" max="3588" width="9.109375" style="105"/>
    <col min="3589" max="3589" width="11" style="105" bestFit="1" customWidth="1"/>
    <col min="3590" max="3590" width="70.44140625" style="105" customWidth="1"/>
    <col min="3591" max="3591" width="6.33203125" style="105" bestFit="1" customWidth="1"/>
    <col min="3592" max="3592" width="7.5546875" style="105" bestFit="1" customWidth="1"/>
    <col min="3593" max="3593" width="6.5546875" style="105" bestFit="1" customWidth="1"/>
    <col min="3594" max="3594" width="7.44140625" style="105" bestFit="1" customWidth="1"/>
    <col min="3595" max="3595" width="8.109375" style="105" bestFit="1" customWidth="1"/>
    <col min="3596" max="3844" width="9.109375" style="105"/>
    <col min="3845" max="3845" width="11" style="105" bestFit="1" customWidth="1"/>
    <col min="3846" max="3846" width="70.44140625" style="105" customWidth="1"/>
    <col min="3847" max="3847" width="6.33203125" style="105" bestFit="1" customWidth="1"/>
    <col min="3848" max="3848" width="7.5546875" style="105" bestFit="1" customWidth="1"/>
    <col min="3849" max="3849" width="6.5546875" style="105" bestFit="1" customWidth="1"/>
    <col min="3850" max="3850" width="7.44140625" style="105" bestFit="1" customWidth="1"/>
    <col min="3851" max="3851" width="8.109375" style="105" bestFit="1" customWidth="1"/>
    <col min="3852" max="4100" width="9.109375" style="105"/>
    <col min="4101" max="4101" width="11" style="105" bestFit="1" customWidth="1"/>
    <col min="4102" max="4102" width="70.44140625" style="105" customWidth="1"/>
    <col min="4103" max="4103" width="6.33203125" style="105" bestFit="1" customWidth="1"/>
    <col min="4104" max="4104" width="7.5546875" style="105" bestFit="1" customWidth="1"/>
    <col min="4105" max="4105" width="6.5546875" style="105" bestFit="1" customWidth="1"/>
    <col min="4106" max="4106" width="7.44140625" style="105" bestFit="1" customWidth="1"/>
    <col min="4107" max="4107" width="8.109375" style="105" bestFit="1" customWidth="1"/>
    <col min="4108" max="4356" width="9.109375" style="105"/>
    <col min="4357" max="4357" width="11" style="105" bestFit="1" customWidth="1"/>
    <col min="4358" max="4358" width="70.44140625" style="105" customWidth="1"/>
    <col min="4359" max="4359" width="6.33203125" style="105" bestFit="1" customWidth="1"/>
    <col min="4360" max="4360" width="7.5546875" style="105" bestFit="1" customWidth="1"/>
    <col min="4361" max="4361" width="6.5546875" style="105" bestFit="1" customWidth="1"/>
    <col min="4362" max="4362" width="7.44140625" style="105" bestFit="1" customWidth="1"/>
    <col min="4363" max="4363" width="8.109375" style="105" bestFit="1" customWidth="1"/>
    <col min="4364" max="4612" width="9.109375" style="105"/>
    <col min="4613" max="4613" width="11" style="105" bestFit="1" customWidth="1"/>
    <col min="4614" max="4614" width="70.44140625" style="105" customWidth="1"/>
    <col min="4615" max="4615" width="6.33203125" style="105" bestFit="1" customWidth="1"/>
    <col min="4616" max="4616" width="7.5546875" style="105" bestFit="1" customWidth="1"/>
    <col min="4617" max="4617" width="6.5546875" style="105" bestFit="1" customWidth="1"/>
    <col min="4618" max="4618" width="7.44140625" style="105" bestFit="1" customWidth="1"/>
    <col min="4619" max="4619" width="8.109375" style="105" bestFit="1" customWidth="1"/>
    <col min="4620" max="4868" width="9.109375" style="105"/>
    <col min="4869" max="4869" width="11" style="105" bestFit="1" customWidth="1"/>
    <col min="4870" max="4870" width="70.44140625" style="105" customWidth="1"/>
    <col min="4871" max="4871" width="6.33203125" style="105" bestFit="1" customWidth="1"/>
    <col min="4872" max="4872" width="7.5546875" style="105" bestFit="1" customWidth="1"/>
    <col min="4873" max="4873" width="6.5546875" style="105" bestFit="1" customWidth="1"/>
    <col min="4874" max="4874" width="7.44140625" style="105" bestFit="1" customWidth="1"/>
    <col min="4875" max="4875" width="8.109375" style="105" bestFit="1" customWidth="1"/>
    <col min="4876" max="5124" width="9.109375" style="105"/>
    <col min="5125" max="5125" width="11" style="105" bestFit="1" customWidth="1"/>
    <col min="5126" max="5126" width="70.44140625" style="105" customWidth="1"/>
    <col min="5127" max="5127" width="6.33203125" style="105" bestFit="1" customWidth="1"/>
    <col min="5128" max="5128" width="7.5546875" style="105" bestFit="1" customWidth="1"/>
    <col min="5129" max="5129" width="6.5546875" style="105" bestFit="1" customWidth="1"/>
    <col min="5130" max="5130" width="7.44140625" style="105" bestFit="1" customWidth="1"/>
    <col min="5131" max="5131" width="8.109375" style="105" bestFit="1" customWidth="1"/>
    <col min="5132" max="5380" width="9.109375" style="105"/>
    <col min="5381" max="5381" width="11" style="105" bestFit="1" customWidth="1"/>
    <col min="5382" max="5382" width="70.44140625" style="105" customWidth="1"/>
    <col min="5383" max="5383" width="6.33203125" style="105" bestFit="1" customWidth="1"/>
    <col min="5384" max="5384" width="7.5546875" style="105" bestFit="1" customWidth="1"/>
    <col min="5385" max="5385" width="6.5546875" style="105" bestFit="1" customWidth="1"/>
    <col min="5386" max="5386" width="7.44140625" style="105" bestFit="1" customWidth="1"/>
    <col min="5387" max="5387" width="8.109375" style="105" bestFit="1" customWidth="1"/>
    <col min="5388" max="5636" width="9.109375" style="105"/>
    <col min="5637" max="5637" width="11" style="105" bestFit="1" customWidth="1"/>
    <col min="5638" max="5638" width="70.44140625" style="105" customWidth="1"/>
    <col min="5639" max="5639" width="6.33203125" style="105" bestFit="1" customWidth="1"/>
    <col min="5640" max="5640" width="7.5546875" style="105" bestFit="1" customWidth="1"/>
    <col min="5641" max="5641" width="6.5546875" style="105" bestFit="1" customWidth="1"/>
    <col min="5642" max="5642" width="7.44140625" style="105" bestFit="1" customWidth="1"/>
    <col min="5643" max="5643" width="8.109375" style="105" bestFit="1" customWidth="1"/>
    <col min="5644" max="5892" width="9.109375" style="105"/>
    <col min="5893" max="5893" width="11" style="105" bestFit="1" customWidth="1"/>
    <col min="5894" max="5894" width="70.44140625" style="105" customWidth="1"/>
    <col min="5895" max="5895" width="6.33203125" style="105" bestFit="1" customWidth="1"/>
    <col min="5896" max="5896" width="7.5546875" style="105" bestFit="1" customWidth="1"/>
    <col min="5897" max="5897" width="6.5546875" style="105" bestFit="1" customWidth="1"/>
    <col min="5898" max="5898" width="7.44140625" style="105" bestFit="1" customWidth="1"/>
    <col min="5899" max="5899" width="8.109375" style="105" bestFit="1" customWidth="1"/>
    <col min="5900" max="6148" width="9.109375" style="105"/>
    <col min="6149" max="6149" width="11" style="105" bestFit="1" customWidth="1"/>
    <col min="6150" max="6150" width="70.44140625" style="105" customWidth="1"/>
    <col min="6151" max="6151" width="6.33203125" style="105" bestFit="1" customWidth="1"/>
    <col min="6152" max="6152" width="7.5546875" style="105" bestFit="1" customWidth="1"/>
    <col min="6153" max="6153" width="6.5546875" style="105" bestFit="1" customWidth="1"/>
    <col min="6154" max="6154" width="7.44140625" style="105" bestFit="1" customWidth="1"/>
    <col min="6155" max="6155" width="8.109375" style="105" bestFit="1" customWidth="1"/>
    <col min="6156" max="6404" width="9.109375" style="105"/>
    <col min="6405" max="6405" width="11" style="105" bestFit="1" customWidth="1"/>
    <col min="6406" max="6406" width="70.44140625" style="105" customWidth="1"/>
    <col min="6407" max="6407" width="6.33203125" style="105" bestFit="1" customWidth="1"/>
    <col min="6408" max="6408" width="7.5546875" style="105" bestFit="1" customWidth="1"/>
    <col min="6409" max="6409" width="6.5546875" style="105" bestFit="1" customWidth="1"/>
    <col min="6410" max="6410" width="7.44140625" style="105" bestFit="1" customWidth="1"/>
    <col min="6411" max="6411" width="8.109375" style="105" bestFit="1" customWidth="1"/>
    <col min="6412" max="6660" width="9.109375" style="105"/>
    <col min="6661" max="6661" width="11" style="105" bestFit="1" customWidth="1"/>
    <col min="6662" max="6662" width="70.44140625" style="105" customWidth="1"/>
    <col min="6663" max="6663" width="6.33203125" style="105" bestFit="1" customWidth="1"/>
    <col min="6664" max="6664" width="7.5546875" style="105" bestFit="1" customWidth="1"/>
    <col min="6665" max="6665" width="6.5546875" style="105" bestFit="1" customWidth="1"/>
    <col min="6666" max="6666" width="7.44140625" style="105" bestFit="1" customWidth="1"/>
    <col min="6667" max="6667" width="8.109375" style="105" bestFit="1" customWidth="1"/>
    <col min="6668" max="6916" width="9.109375" style="105"/>
    <col min="6917" max="6917" width="11" style="105" bestFit="1" customWidth="1"/>
    <col min="6918" max="6918" width="70.44140625" style="105" customWidth="1"/>
    <col min="6919" max="6919" width="6.33203125" style="105" bestFit="1" customWidth="1"/>
    <col min="6920" max="6920" width="7.5546875" style="105" bestFit="1" customWidth="1"/>
    <col min="6921" max="6921" width="6.5546875" style="105" bestFit="1" customWidth="1"/>
    <col min="6922" max="6922" width="7.44140625" style="105" bestFit="1" customWidth="1"/>
    <col min="6923" max="6923" width="8.109375" style="105" bestFit="1" customWidth="1"/>
    <col min="6924" max="7172" width="9.109375" style="105"/>
    <col min="7173" max="7173" width="11" style="105" bestFit="1" customWidth="1"/>
    <col min="7174" max="7174" width="70.44140625" style="105" customWidth="1"/>
    <col min="7175" max="7175" width="6.33203125" style="105" bestFit="1" customWidth="1"/>
    <col min="7176" max="7176" width="7.5546875" style="105" bestFit="1" customWidth="1"/>
    <col min="7177" max="7177" width="6.5546875" style="105" bestFit="1" customWidth="1"/>
    <col min="7178" max="7178" width="7.44140625" style="105" bestFit="1" customWidth="1"/>
    <col min="7179" max="7179" width="8.109375" style="105" bestFit="1" customWidth="1"/>
    <col min="7180" max="7428" width="9.109375" style="105"/>
    <col min="7429" max="7429" width="11" style="105" bestFit="1" customWidth="1"/>
    <col min="7430" max="7430" width="70.44140625" style="105" customWidth="1"/>
    <col min="7431" max="7431" width="6.33203125" style="105" bestFit="1" customWidth="1"/>
    <col min="7432" max="7432" width="7.5546875" style="105" bestFit="1" customWidth="1"/>
    <col min="7433" max="7433" width="6.5546875" style="105" bestFit="1" customWidth="1"/>
    <col min="7434" max="7434" width="7.44140625" style="105" bestFit="1" customWidth="1"/>
    <col min="7435" max="7435" width="8.109375" style="105" bestFit="1" customWidth="1"/>
    <col min="7436" max="7684" width="9.109375" style="105"/>
    <col min="7685" max="7685" width="11" style="105" bestFit="1" customWidth="1"/>
    <col min="7686" max="7686" width="70.44140625" style="105" customWidth="1"/>
    <col min="7687" max="7687" width="6.33203125" style="105" bestFit="1" customWidth="1"/>
    <col min="7688" max="7688" width="7.5546875" style="105" bestFit="1" customWidth="1"/>
    <col min="7689" max="7689" width="6.5546875" style="105" bestFit="1" customWidth="1"/>
    <col min="7690" max="7690" width="7.44140625" style="105" bestFit="1" customWidth="1"/>
    <col min="7691" max="7691" width="8.109375" style="105" bestFit="1" customWidth="1"/>
    <col min="7692" max="7940" width="9.109375" style="105"/>
    <col min="7941" max="7941" width="11" style="105" bestFit="1" customWidth="1"/>
    <col min="7942" max="7942" width="70.44140625" style="105" customWidth="1"/>
    <col min="7943" max="7943" width="6.33203125" style="105" bestFit="1" customWidth="1"/>
    <col min="7944" max="7944" width="7.5546875" style="105" bestFit="1" customWidth="1"/>
    <col min="7945" max="7945" width="6.5546875" style="105" bestFit="1" customWidth="1"/>
    <col min="7946" max="7946" width="7.44140625" style="105" bestFit="1" customWidth="1"/>
    <col min="7947" max="7947" width="8.109375" style="105" bestFit="1" customWidth="1"/>
    <col min="7948" max="8196" width="9.109375" style="105"/>
    <col min="8197" max="8197" width="11" style="105" bestFit="1" customWidth="1"/>
    <col min="8198" max="8198" width="70.44140625" style="105" customWidth="1"/>
    <col min="8199" max="8199" width="6.33203125" style="105" bestFit="1" customWidth="1"/>
    <col min="8200" max="8200" width="7.5546875" style="105" bestFit="1" customWidth="1"/>
    <col min="8201" max="8201" width="6.5546875" style="105" bestFit="1" customWidth="1"/>
    <col min="8202" max="8202" width="7.44140625" style="105" bestFit="1" customWidth="1"/>
    <col min="8203" max="8203" width="8.109375" style="105" bestFit="1" customWidth="1"/>
    <col min="8204" max="8452" width="9.109375" style="105"/>
    <col min="8453" max="8453" width="11" style="105" bestFit="1" customWidth="1"/>
    <col min="8454" max="8454" width="70.44140625" style="105" customWidth="1"/>
    <col min="8455" max="8455" width="6.33203125" style="105" bestFit="1" customWidth="1"/>
    <col min="8456" max="8456" width="7.5546875" style="105" bestFit="1" customWidth="1"/>
    <col min="8457" max="8457" width="6.5546875" style="105" bestFit="1" customWidth="1"/>
    <col min="8458" max="8458" width="7.44140625" style="105" bestFit="1" customWidth="1"/>
    <col min="8459" max="8459" width="8.109375" style="105" bestFit="1" customWidth="1"/>
    <col min="8460" max="8708" width="9.109375" style="105"/>
    <col min="8709" max="8709" width="11" style="105" bestFit="1" customWidth="1"/>
    <col min="8710" max="8710" width="70.44140625" style="105" customWidth="1"/>
    <col min="8711" max="8711" width="6.33203125" style="105" bestFit="1" customWidth="1"/>
    <col min="8712" max="8712" width="7.5546875" style="105" bestFit="1" customWidth="1"/>
    <col min="8713" max="8713" width="6.5546875" style="105" bestFit="1" customWidth="1"/>
    <col min="8714" max="8714" width="7.44140625" style="105" bestFit="1" customWidth="1"/>
    <col min="8715" max="8715" width="8.109375" style="105" bestFit="1" customWidth="1"/>
    <col min="8716" max="8964" width="9.109375" style="105"/>
    <col min="8965" max="8965" width="11" style="105" bestFit="1" customWidth="1"/>
    <col min="8966" max="8966" width="70.44140625" style="105" customWidth="1"/>
    <col min="8967" max="8967" width="6.33203125" style="105" bestFit="1" customWidth="1"/>
    <col min="8968" max="8968" width="7.5546875" style="105" bestFit="1" customWidth="1"/>
    <col min="8969" max="8969" width="6.5546875" style="105" bestFit="1" customWidth="1"/>
    <col min="8970" max="8970" width="7.44140625" style="105" bestFit="1" customWidth="1"/>
    <col min="8971" max="8971" width="8.109375" style="105" bestFit="1" customWidth="1"/>
    <col min="8972" max="9220" width="9.109375" style="105"/>
    <col min="9221" max="9221" width="11" style="105" bestFit="1" customWidth="1"/>
    <col min="9222" max="9222" width="70.44140625" style="105" customWidth="1"/>
    <col min="9223" max="9223" width="6.33203125" style="105" bestFit="1" customWidth="1"/>
    <col min="9224" max="9224" width="7.5546875" style="105" bestFit="1" customWidth="1"/>
    <col min="9225" max="9225" width="6.5546875" style="105" bestFit="1" customWidth="1"/>
    <col min="9226" max="9226" width="7.44140625" style="105" bestFit="1" customWidth="1"/>
    <col min="9227" max="9227" width="8.109375" style="105" bestFit="1" customWidth="1"/>
    <col min="9228" max="9476" width="9.109375" style="105"/>
    <col min="9477" max="9477" width="11" style="105" bestFit="1" customWidth="1"/>
    <col min="9478" max="9478" width="70.44140625" style="105" customWidth="1"/>
    <col min="9479" max="9479" width="6.33203125" style="105" bestFit="1" customWidth="1"/>
    <col min="9480" max="9480" width="7.5546875" style="105" bestFit="1" customWidth="1"/>
    <col min="9481" max="9481" width="6.5546875" style="105" bestFit="1" customWidth="1"/>
    <col min="9482" max="9482" width="7.44140625" style="105" bestFit="1" customWidth="1"/>
    <col min="9483" max="9483" width="8.109375" style="105" bestFit="1" customWidth="1"/>
    <col min="9484" max="9732" width="9.109375" style="105"/>
    <col min="9733" max="9733" width="11" style="105" bestFit="1" customWidth="1"/>
    <col min="9734" max="9734" width="70.44140625" style="105" customWidth="1"/>
    <col min="9735" max="9735" width="6.33203125" style="105" bestFit="1" customWidth="1"/>
    <col min="9736" max="9736" width="7.5546875" style="105" bestFit="1" customWidth="1"/>
    <col min="9737" max="9737" width="6.5546875" style="105" bestFit="1" customWidth="1"/>
    <col min="9738" max="9738" width="7.44140625" style="105" bestFit="1" customWidth="1"/>
    <col min="9739" max="9739" width="8.109375" style="105" bestFit="1" customWidth="1"/>
    <col min="9740" max="9988" width="9.109375" style="105"/>
    <col min="9989" max="9989" width="11" style="105" bestFit="1" customWidth="1"/>
    <col min="9990" max="9990" width="70.44140625" style="105" customWidth="1"/>
    <col min="9991" max="9991" width="6.33203125" style="105" bestFit="1" customWidth="1"/>
    <col min="9992" max="9992" width="7.5546875" style="105" bestFit="1" customWidth="1"/>
    <col min="9993" max="9993" width="6.5546875" style="105" bestFit="1" customWidth="1"/>
    <col min="9994" max="9994" width="7.44140625" style="105" bestFit="1" customWidth="1"/>
    <col min="9995" max="9995" width="8.109375" style="105" bestFit="1" customWidth="1"/>
    <col min="9996" max="10244" width="9.109375" style="105"/>
    <col min="10245" max="10245" width="11" style="105" bestFit="1" customWidth="1"/>
    <col min="10246" max="10246" width="70.44140625" style="105" customWidth="1"/>
    <col min="10247" max="10247" width="6.33203125" style="105" bestFit="1" customWidth="1"/>
    <col min="10248" max="10248" width="7.5546875" style="105" bestFit="1" customWidth="1"/>
    <col min="10249" max="10249" width="6.5546875" style="105" bestFit="1" customWidth="1"/>
    <col min="10250" max="10250" width="7.44140625" style="105" bestFit="1" customWidth="1"/>
    <col min="10251" max="10251" width="8.109375" style="105" bestFit="1" customWidth="1"/>
    <col min="10252" max="10500" width="9.109375" style="105"/>
    <col min="10501" max="10501" width="11" style="105" bestFit="1" customWidth="1"/>
    <col min="10502" max="10502" width="70.44140625" style="105" customWidth="1"/>
    <col min="10503" max="10503" width="6.33203125" style="105" bestFit="1" customWidth="1"/>
    <col min="10504" max="10504" width="7.5546875" style="105" bestFit="1" customWidth="1"/>
    <col min="10505" max="10505" width="6.5546875" style="105" bestFit="1" customWidth="1"/>
    <col min="10506" max="10506" width="7.44140625" style="105" bestFit="1" customWidth="1"/>
    <col min="10507" max="10507" width="8.109375" style="105" bestFit="1" customWidth="1"/>
    <col min="10508" max="10756" width="9.109375" style="105"/>
    <col min="10757" max="10757" width="11" style="105" bestFit="1" customWidth="1"/>
    <col min="10758" max="10758" width="70.44140625" style="105" customWidth="1"/>
    <col min="10759" max="10759" width="6.33203125" style="105" bestFit="1" customWidth="1"/>
    <col min="10760" max="10760" width="7.5546875" style="105" bestFit="1" customWidth="1"/>
    <col min="10761" max="10761" width="6.5546875" style="105" bestFit="1" customWidth="1"/>
    <col min="10762" max="10762" width="7.44140625" style="105" bestFit="1" customWidth="1"/>
    <col min="10763" max="10763" width="8.109375" style="105" bestFit="1" customWidth="1"/>
    <col min="10764" max="11012" width="9.109375" style="105"/>
    <col min="11013" max="11013" width="11" style="105" bestFit="1" customWidth="1"/>
    <col min="11014" max="11014" width="70.44140625" style="105" customWidth="1"/>
    <col min="11015" max="11015" width="6.33203125" style="105" bestFit="1" customWidth="1"/>
    <col min="11016" max="11016" width="7.5546875" style="105" bestFit="1" customWidth="1"/>
    <col min="11017" max="11017" width="6.5546875" style="105" bestFit="1" customWidth="1"/>
    <col min="11018" max="11018" width="7.44140625" style="105" bestFit="1" customWidth="1"/>
    <col min="11019" max="11019" width="8.109375" style="105" bestFit="1" customWidth="1"/>
    <col min="11020" max="11268" width="9.109375" style="105"/>
    <col min="11269" max="11269" width="11" style="105" bestFit="1" customWidth="1"/>
    <col min="11270" max="11270" width="70.44140625" style="105" customWidth="1"/>
    <col min="11271" max="11271" width="6.33203125" style="105" bestFit="1" customWidth="1"/>
    <col min="11272" max="11272" width="7.5546875" style="105" bestFit="1" customWidth="1"/>
    <col min="11273" max="11273" width="6.5546875" style="105" bestFit="1" customWidth="1"/>
    <col min="11274" max="11274" width="7.44140625" style="105" bestFit="1" customWidth="1"/>
    <col min="11275" max="11275" width="8.109375" style="105" bestFit="1" customWidth="1"/>
    <col min="11276" max="11524" width="9.109375" style="105"/>
    <col min="11525" max="11525" width="11" style="105" bestFit="1" customWidth="1"/>
    <col min="11526" max="11526" width="70.44140625" style="105" customWidth="1"/>
    <col min="11527" max="11527" width="6.33203125" style="105" bestFit="1" customWidth="1"/>
    <col min="11528" max="11528" width="7.5546875" style="105" bestFit="1" customWidth="1"/>
    <col min="11529" max="11529" width="6.5546875" style="105" bestFit="1" customWidth="1"/>
    <col min="11530" max="11530" width="7.44140625" style="105" bestFit="1" customWidth="1"/>
    <col min="11531" max="11531" width="8.109375" style="105" bestFit="1" customWidth="1"/>
    <col min="11532" max="11780" width="9.109375" style="105"/>
    <col min="11781" max="11781" width="11" style="105" bestFit="1" customWidth="1"/>
    <col min="11782" max="11782" width="70.44140625" style="105" customWidth="1"/>
    <col min="11783" max="11783" width="6.33203125" style="105" bestFit="1" customWidth="1"/>
    <col min="11784" max="11784" width="7.5546875" style="105" bestFit="1" customWidth="1"/>
    <col min="11785" max="11785" width="6.5546875" style="105" bestFit="1" customWidth="1"/>
    <col min="11786" max="11786" width="7.44140625" style="105" bestFit="1" customWidth="1"/>
    <col min="11787" max="11787" width="8.109375" style="105" bestFit="1" customWidth="1"/>
    <col min="11788" max="12036" width="9.109375" style="105"/>
    <col min="12037" max="12037" width="11" style="105" bestFit="1" customWidth="1"/>
    <col min="12038" max="12038" width="70.44140625" style="105" customWidth="1"/>
    <col min="12039" max="12039" width="6.33203125" style="105" bestFit="1" customWidth="1"/>
    <col min="12040" max="12040" width="7.5546875" style="105" bestFit="1" customWidth="1"/>
    <col min="12041" max="12041" width="6.5546875" style="105" bestFit="1" customWidth="1"/>
    <col min="12042" max="12042" width="7.44140625" style="105" bestFit="1" customWidth="1"/>
    <col min="12043" max="12043" width="8.109375" style="105" bestFit="1" customWidth="1"/>
    <col min="12044" max="12292" width="9.109375" style="105"/>
    <col min="12293" max="12293" width="11" style="105" bestFit="1" customWidth="1"/>
    <col min="12294" max="12294" width="70.44140625" style="105" customWidth="1"/>
    <col min="12295" max="12295" width="6.33203125" style="105" bestFit="1" customWidth="1"/>
    <col min="12296" max="12296" width="7.5546875" style="105" bestFit="1" customWidth="1"/>
    <col min="12297" max="12297" width="6.5546875" style="105" bestFit="1" customWidth="1"/>
    <col min="12298" max="12298" width="7.44140625" style="105" bestFit="1" customWidth="1"/>
    <col min="12299" max="12299" width="8.109375" style="105" bestFit="1" customWidth="1"/>
    <col min="12300" max="12548" width="9.109375" style="105"/>
    <col min="12549" max="12549" width="11" style="105" bestFit="1" customWidth="1"/>
    <col min="12550" max="12550" width="70.44140625" style="105" customWidth="1"/>
    <col min="12551" max="12551" width="6.33203125" style="105" bestFit="1" customWidth="1"/>
    <col min="12552" max="12552" width="7.5546875" style="105" bestFit="1" customWidth="1"/>
    <col min="12553" max="12553" width="6.5546875" style="105" bestFit="1" customWidth="1"/>
    <col min="12554" max="12554" width="7.44140625" style="105" bestFit="1" customWidth="1"/>
    <col min="12555" max="12555" width="8.109375" style="105" bestFit="1" customWidth="1"/>
    <col min="12556" max="12804" width="9.109375" style="105"/>
    <col min="12805" max="12805" width="11" style="105" bestFit="1" customWidth="1"/>
    <col min="12806" max="12806" width="70.44140625" style="105" customWidth="1"/>
    <col min="12807" max="12807" width="6.33203125" style="105" bestFit="1" customWidth="1"/>
    <col min="12808" max="12808" width="7.5546875" style="105" bestFit="1" customWidth="1"/>
    <col min="12809" max="12809" width="6.5546875" style="105" bestFit="1" customWidth="1"/>
    <col min="12810" max="12810" width="7.44140625" style="105" bestFit="1" customWidth="1"/>
    <col min="12811" max="12811" width="8.109375" style="105" bestFit="1" customWidth="1"/>
    <col min="12812" max="13060" width="9.109375" style="105"/>
    <col min="13061" max="13061" width="11" style="105" bestFit="1" customWidth="1"/>
    <col min="13062" max="13062" width="70.44140625" style="105" customWidth="1"/>
    <col min="13063" max="13063" width="6.33203125" style="105" bestFit="1" customWidth="1"/>
    <col min="13064" max="13064" width="7.5546875" style="105" bestFit="1" customWidth="1"/>
    <col min="13065" max="13065" width="6.5546875" style="105" bestFit="1" customWidth="1"/>
    <col min="13066" max="13066" width="7.44140625" style="105" bestFit="1" customWidth="1"/>
    <col min="13067" max="13067" width="8.109375" style="105" bestFit="1" customWidth="1"/>
    <col min="13068" max="13316" width="9.109375" style="105"/>
    <col min="13317" max="13317" width="11" style="105" bestFit="1" customWidth="1"/>
    <col min="13318" max="13318" width="70.44140625" style="105" customWidth="1"/>
    <col min="13319" max="13319" width="6.33203125" style="105" bestFit="1" customWidth="1"/>
    <col min="13320" max="13320" width="7.5546875" style="105" bestFit="1" customWidth="1"/>
    <col min="13321" max="13321" width="6.5546875" style="105" bestFit="1" customWidth="1"/>
    <col min="13322" max="13322" width="7.44140625" style="105" bestFit="1" customWidth="1"/>
    <col min="13323" max="13323" width="8.109375" style="105" bestFit="1" customWidth="1"/>
    <col min="13324" max="13572" width="9.109375" style="105"/>
    <col min="13573" max="13573" width="11" style="105" bestFit="1" customWidth="1"/>
    <col min="13574" max="13574" width="70.44140625" style="105" customWidth="1"/>
    <col min="13575" max="13575" width="6.33203125" style="105" bestFit="1" customWidth="1"/>
    <col min="13576" max="13576" width="7.5546875" style="105" bestFit="1" customWidth="1"/>
    <col min="13577" max="13577" width="6.5546875" style="105" bestFit="1" customWidth="1"/>
    <col min="13578" max="13578" width="7.44140625" style="105" bestFit="1" customWidth="1"/>
    <col min="13579" max="13579" width="8.109375" style="105" bestFit="1" customWidth="1"/>
    <col min="13580" max="13828" width="9.109375" style="105"/>
    <col min="13829" max="13829" width="11" style="105" bestFit="1" customWidth="1"/>
    <col min="13830" max="13830" width="70.44140625" style="105" customWidth="1"/>
    <col min="13831" max="13831" width="6.33203125" style="105" bestFit="1" customWidth="1"/>
    <col min="13832" max="13832" width="7.5546875" style="105" bestFit="1" customWidth="1"/>
    <col min="13833" max="13833" width="6.5546875" style="105" bestFit="1" customWidth="1"/>
    <col min="13834" max="13834" width="7.44140625" style="105" bestFit="1" customWidth="1"/>
    <col min="13835" max="13835" width="8.109375" style="105" bestFit="1" customWidth="1"/>
    <col min="13836" max="14084" width="9.109375" style="105"/>
    <col min="14085" max="14085" width="11" style="105" bestFit="1" customWidth="1"/>
    <col min="14086" max="14086" width="70.44140625" style="105" customWidth="1"/>
    <col min="14087" max="14087" width="6.33203125" style="105" bestFit="1" customWidth="1"/>
    <col min="14088" max="14088" width="7.5546875" style="105" bestFit="1" customWidth="1"/>
    <col min="14089" max="14089" width="6.5546875" style="105" bestFit="1" customWidth="1"/>
    <col min="14090" max="14090" width="7.44140625" style="105" bestFit="1" customWidth="1"/>
    <col min="14091" max="14091" width="8.109375" style="105" bestFit="1" customWidth="1"/>
    <col min="14092" max="14340" width="9.109375" style="105"/>
    <col min="14341" max="14341" width="11" style="105" bestFit="1" customWidth="1"/>
    <col min="14342" max="14342" width="70.44140625" style="105" customWidth="1"/>
    <col min="14343" max="14343" width="6.33203125" style="105" bestFit="1" customWidth="1"/>
    <col min="14344" max="14344" width="7.5546875" style="105" bestFit="1" customWidth="1"/>
    <col min="14345" max="14345" width="6.5546875" style="105" bestFit="1" customWidth="1"/>
    <col min="14346" max="14346" width="7.44140625" style="105" bestFit="1" customWidth="1"/>
    <col min="14347" max="14347" width="8.109375" style="105" bestFit="1" customWidth="1"/>
    <col min="14348" max="14596" width="9.109375" style="105"/>
    <col min="14597" max="14597" width="11" style="105" bestFit="1" customWidth="1"/>
    <col min="14598" max="14598" width="70.44140625" style="105" customWidth="1"/>
    <col min="14599" max="14599" width="6.33203125" style="105" bestFit="1" customWidth="1"/>
    <col min="14600" max="14600" width="7.5546875" style="105" bestFit="1" customWidth="1"/>
    <col min="14601" max="14601" width="6.5546875" style="105" bestFit="1" customWidth="1"/>
    <col min="14602" max="14602" width="7.44140625" style="105" bestFit="1" customWidth="1"/>
    <col min="14603" max="14603" width="8.109375" style="105" bestFit="1" customWidth="1"/>
    <col min="14604" max="14852" width="9.109375" style="105"/>
    <col min="14853" max="14853" width="11" style="105" bestFit="1" customWidth="1"/>
    <col min="14854" max="14854" width="70.44140625" style="105" customWidth="1"/>
    <col min="14855" max="14855" width="6.33203125" style="105" bestFit="1" customWidth="1"/>
    <col min="14856" max="14856" width="7.5546875" style="105" bestFit="1" customWidth="1"/>
    <col min="14857" max="14857" width="6.5546875" style="105" bestFit="1" customWidth="1"/>
    <col min="14858" max="14858" width="7.44140625" style="105" bestFit="1" customWidth="1"/>
    <col min="14859" max="14859" width="8.109375" style="105" bestFit="1" customWidth="1"/>
    <col min="14860" max="15108" width="9.109375" style="105"/>
    <col min="15109" max="15109" width="11" style="105" bestFit="1" customWidth="1"/>
    <col min="15110" max="15110" width="70.44140625" style="105" customWidth="1"/>
    <col min="15111" max="15111" width="6.33203125" style="105" bestFit="1" customWidth="1"/>
    <col min="15112" max="15112" width="7.5546875" style="105" bestFit="1" customWidth="1"/>
    <col min="15113" max="15113" width="6.5546875" style="105" bestFit="1" customWidth="1"/>
    <col min="15114" max="15114" width="7.44140625" style="105" bestFit="1" customWidth="1"/>
    <col min="15115" max="15115" width="8.109375" style="105" bestFit="1" customWidth="1"/>
    <col min="15116" max="15364" width="9.109375" style="105"/>
    <col min="15365" max="15365" width="11" style="105" bestFit="1" customWidth="1"/>
    <col min="15366" max="15366" width="70.44140625" style="105" customWidth="1"/>
    <col min="15367" max="15367" width="6.33203125" style="105" bestFit="1" customWidth="1"/>
    <col min="15368" max="15368" width="7.5546875" style="105" bestFit="1" customWidth="1"/>
    <col min="15369" max="15369" width="6.5546875" style="105" bestFit="1" customWidth="1"/>
    <col min="15370" max="15370" width="7.44140625" style="105" bestFit="1" customWidth="1"/>
    <col min="15371" max="15371" width="8.109375" style="105" bestFit="1" customWidth="1"/>
    <col min="15372" max="15620" width="9.109375" style="105"/>
    <col min="15621" max="15621" width="11" style="105" bestFit="1" customWidth="1"/>
    <col min="15622" max="15622" width="70.44140625" style="105" customWidth="1"/>
    <col min="15623" max="15623" width="6.33203125" style="105" bestFit="1" customWidth="1"/>
    <col min="15624" max="15624" width="7.5546875" style="105" bestFit="1" customWidth="1"/>
    <col min="15625" max="15625" width="6.5546875" style="105" bestFit="1" customWidth="1"/>
    <col min="15626" max="15626" width="7.44140625" style="105" bestFit="1" customWidth="1"/>
    <col min="15627" max="15627" width="8.109375" style="105" bestFit="1" customWidth="1"/>
    <col min="15628" max="15876" width="9.109375" style="105"/>
    <col min="15877" max="15877" width="11" style="105" bestFit="1" customWidth="1"/>
    <col min="15878" max="15878" width="70.44140625" style="105" customWidth="1"/>
    <col min="15879" max="15879" width="6.33203125" style="105" bestFit="1" customWidth="1"/>
    <col min="15880" max="15880" width="7.5546875" style="105" bestFit="1" customWidth="1"/>
    <col min="15881" max="15881" width="6.5546875" style="105" bestFit="1" customWidth="1"/>
    <col min="15882" max="15882" width="7.44140625" style="105" bestFit="1" customWidth="1"/>
    <col min="15883" max="15883" width="8.109375" style="105" bestFit="1" customWidth="1"/>
    <col min="15884" max="16132" width="9.109375" style="105"/>
    <col min="16133" max="16133" width="11" style="105" bestFit="1" customWidth="1"/>
    <col min="16134" max="16134" width="70.44140625" style="105" customWidth="1"/>
    <col min="16135" max="16135" width="6.33203125" style="105" bestFit="1" customWidth="1"/>
    <col min="16136" max="16136" width="7.5546875" style="105" bestFit="1" customWidth="1"/>
    <col min="16137" max="16137" width="6.5546875" style="105" bestFit="1" customWidth="1"/>
    <col min="16138" max="16138" width="7.44140625" style="105" bestFit="1" customWidth="1"/>
    <col min="16139" max="16139" width="8.109375" style="105" bestFit="1" customWidth="1"/>
    <col min="16140" max="16384" width="9.109375" style="105"/>
  </cols>
  <sheetData>
    <row r="8" spans="3:12" ht="5.25" customHeight="1">
      <c r="C8" s="58"/>
      <c r="D8" s="59"/>
      <c r="E8" s="59"/>
      <c r="F8" s="60"/>
      <c r="G8" s="59"/>
      <c r="H8" s="87"/>
      <c r="I8" s="88"/>
      <c r="J8" s="88"/>
      <c r="K8" s="61"/>
      <c r="L8" s="109"/>
    </row>
    <row r="9" spans="3:12">
      <c r="C9" s="62"/>
      <c r="D9" s="63"/>
      <c r="E9" s="64"/>
      <c r="F9" s="65"/>
      <c r="G9" s="66"/>
      <c r="H9" s="89"/>
      <c r="I9" s="90"/>
      <c r="J9" s="90"/>
      <c r="K9" s="101"/>
      <c r="L9" s="110"/>
    </row>
    <row r="10" spans="3:12">
      <c r="C10" s="62"/>
      <c r="D10" s="62"/>
      <c r="E10" s="67"/>
      <c r="F10" s="68"/>
      <c r="G10" s="69"/>
      <c r="H10" s="91"/>
      <c r="I10" s="92"/>
      <c r="J10" s="92"/>
      <c r="K10" s="102"/>
      <c r="L10" s="110"/>
    </row>
    <row r="11" spans="3:12">
      <c r="C11" s="62"/>
      <c r="D11" s="62"/>
      <c r="E11" s="67"/>
      <c r="F11" s="68"/>
      <c r="G11" s="67"/>
      <c r="H11" s="91"/>
      <c r="I11" s="93"/>
      <c r="J11" s="93"/>
      <c r="K11" s="103"/>
      <c r="L11" s="110"/>
    </row>
    <row r="12" spans="3:12">
      <c r="C12" s="62"/>
      <c r="D12" s="62"/>
      <c r="E12" s="67"/>
      <c r="F12" s="68"/>
      <c r="G12" s="67"/>
      <c r="H12" s="91"/>
      <c r="I12" s="93"/>
      <c r="J12" s="93"/>
      <c r="K12" s="103"/>
      <c r="L12" s="110"/>
    </row>
    <row r="13" spans="3:12">
      <c r="C13" s="62"/>
      <c r="D13" s="70"/>
      <c r="E13" s="71"/>
      <c r="F13" s="72"/>
      <c r="G13" s="71"/>
      <c r="H13" s="94"/>
      <c r="I13" s="94"/>
      <c r="J13" s="94"/>
      <c r="K13" s="104"/>
      <c r="L13" s="110"/>
    </row>
    <row r="14" spans="3:12" ht="8.1" customHeight="1">
      <c r="C14" s="73"/>
      <c r="D14" s="74"/>
      <c r="E14" s="67"/>
      <c r="F14" s="75"/>
      <c r="G14" s="76"/>
      <c r="H14" s="95"/>
      <c r="I14" s="95"/>
      <c r="J14" s="95"/>
      <c r="K14" s="77"/>
      <c r="L14" s="110"/>
    </row>
    <row r="15" spans="3:12">
      <c r="C15" s="73"/>
      <c r="D15" s="239" t="s">
        <v>178</v>
      </c>
      <c r="E15" s="240"/>
      <c r="F15" s="240"/>
      <c r="G15" s="240"/>
      <c r="H15" s="240"/>
      <c r="I15" s="240"/>
      <c r="J15" s="240"/>
      <c r="K15" s="241"/>
      <c r="L15" s="110"/>
    </row>
    <row r="16" spans="3:12" ht="8.1" customHeight="1">
      <c r="C16" s="78"/>
      <c r="D16" s="69"/>
      <c r="E16" s="69"/>
      <c r="F16" s="69"/>
      <c r="G16" s="69"/>
      <c r="H16" s="92"/>
      <c r="I16" s="92"/>
      <c r="J16" s="92"/>
      <c r="K16" s="92"/>
      <c r="L16" s="110"/>
    </row>
    <row r="17" spans="3:12">
      <c r="C17" s="78"/>
      <c r="D17" s="79" t="s">
        <v>21</v>
      </c>
      <c r="E17" s="132" t="s">
        <v>177</v>
      </c>
      <c r="F17" s="80"/>
      <c r="G17" s="66"/>
      <c r="H17" s="96"/>
      <c r="I17" s="96"/>
      <c r="J17" s="96"/>
      <c r="K17" s="97"/>
      <c r="L17" s="110"/>
    </row>
    <row r="18" spans="3:12">
      <c r="C18" s="78"/>
      <c r="D18" s="81" t="s">
        <v>22</v>
      </c>
      <c r="E18" s="245" t="s">
        <v>222</v>
      </c>
      <c r="F18" s="245"/>
      <c r="G18" s="245"/>
      <c r="H18" s="245"/>
      <c r="I18" s="245"/>
      <c r="J18" s="245"/>
      <c r="K18" s="246"/>
      <c r="L18" s="110"/>
    </row>
    <row r="19" spans="3:12">
      <c r="C19" s="78"/>
      <c r="D19" s="83" t="s">
        <v>23</v>
      </c>
      <c r="E19" s="84"/>
      <c r="F19" s="106"/>
      <c r="G19" s="84"/>
      <c r="H19" s="98"/>
      <c r="I19" s="226" t="s">
        <v>176</v>
      </c>
      <c r="J19" s="85">
        <v>0.23830000000000001</v>
      </c>
      <c r="K19" s="99"/>
      <c r="L19" s="110"/>
    </row>
    <row r="20" spans="3:12" ht="8.1" customHeight="1">
      <c r="C20" s="78"/>
      <c r="D20" s="67"/>
      <c r="E20" s="67"/>
      <c r="F20" s="82"/>
      <c r="G20" s="67"/>
      <c r="H20" s="77"/>
      <c r="I20" s="100"/>
      <c r="J20" s="100"/>
      <c r="K20" s="77"/>
      <c r="L20" s="110"/>
    </row>
    <row r="21" spans="3:12">
      <c r="C21" s="78"/>
      <c r="D21" s="242" t="s">
        <v>5</v>
      </c>
      <c r="E21" s="243" t="s">
        <v>190</v>
      </c>
      <c r="F21" s="243" t="s">
        <v>6</v>
      </c>
      <c r="G21" s="242" t="s">
        <v>24</v>
      </c>
      <c r="H21" s="244" t="s">
        <v>25</v>
      </c>
      <c r="I21" s="244" t="s">
        <v>26</v>
      </c>
      <c r="J21" s="244"/>
      <c r="K21" s="244"/>
      <c r="L21" s="110"/>
    </row>
    <row r="22" spans="3:12">
      <c r="C22" s="78"/>
      <c r="D22" s="242"/>
      <c r="E22" s="243"/>
      <c r="F22" s="243"/>
      <c r="G22" s="242"/>
      <c r="H22" s="244"/>
      <c r="I22" s="244" t="s">
        <v>27</v>
      </c>
      <c r="J22" s="244"/>
      <c r="K22" s="244" t="s">
        <v>4</v>
      </c>
      <c r="L22" s="110"/>
    </row>
    <row r="23" spans="3:12" ht="33.6" customHeight="1">
      <c r="C23" s="78"/>
      <c r="D23" s="242"/>
      <c r="E23" s="243"/>
      <c r="F23" s="243"/>
      <c r="G23" s="242"/>
      <c r="H23" s="244"/>
      <c r="I23" s="137" t="s">
        <v>76</v>
      </c>
      <c r="J23" s="137" t="s">
        <v>77</v>
      </c>
      <c r="K23" s="244"/>
      <c r="L23" s="110"/>
    </row>
    <row r="24" spans="3:12">
      <c r="C24" s="78"/>
      <c r="D24" s="138" t="s">
        <v>31</v>
      </c>
      <c r="E24" s="138"/>
      <c r="F24" s="139" t="s">
        <v>28</v>
      </c>
      <c r="G24" s="138"/>
      <c r="H24" s="142"/>
      <c r="I24" s="141"/>
      <c r="J24" s="141"/>
      <c r="K24" s="142">
        <f>SUM(K25:K27)</f>
        <v>6922.93</v>
      </c>
      <c r="L24" s="110"/>
    </row>
    <row r="25" spans="3:12" ht="35.25" customHeight="1">
      <c r="C25" s="78"/>
      <c r="D25" s="86" t="s">
        <v>32</v>
      </c>
      <c r="E25" s="86">
        <v>85323</v>
      </c>
      <c r="F25" s="140" t="s">
        <v>99</v>
      </c>
      <c r="G25" s="86" t="s">
        <v>7</v>
      </c>
      <c r="H25" s="145">
        <v>294</v>
      </c>
      <c r="I25" s="143">
        <v>1.18</v>
      </c>
      <c r="J25" s="144">
        <f>I25+(I25*$J$19)</f>
        <v>1.4611939999999999</v>
      </c>
      <c r="K25" s="145">
        <f>TRUNC(H25*J25,2)</f>
        <v>429.59</v>
      </c>
      <c r="L25" s="110"/>
    </row>
    <row r="26" spans="3:12" ht="54.75" customHeight="1">
      <c r="C26" s="78"/>
      <c r="D26" s="86" t="s">
        <v>168</v>
      </c>
      <c r="E26" s="163" t="s">
        <v>58</v>
      </c>
      <c r="F26" s="140" t="s">
        <v>59</v>
      </c>
      <c r="G26" s="146" t="s">
        <v>29</v>
      </c>
      <c r="H26" s="145">
        <f>(0.7*H25*0.1)</f>
        <v>20.58</v>
      </c>
      <c r="I26" s="147">
        <f>composição!G15</f>
        <v>30.68487</v>
      </c>
      <c r="J26" s="144">
        <f t="shared" ref="J26:J27" si="0">I26+(I26*$J$19)</f>
        <v>37.997074521000002</v>
      </c>
      <c r="K26" s="145">
        <f t="shared" ref="K26:K27" si="1">TRUNC(H26*J26,2)</f>
        <v>781.97</v>
      </c>
      <c r="L26" s="110"/>
    </row>
    <row r="27" spans="3:12" ht="52.5" customHeight="1">
      <c r="C27" s="78"/>
      <c r="D27" s="86" t="s">
        <v>169</v>
      </c>
      <c r="E27" s="163" t="s">
        <v>75</v>
      </c>
      <c r="F27" s="140" t="s">
        <v>74</v>
      </c>
      <c r="G27" s="146" t="s">
        <v>7</v>
      </c>
      <c r="H27" s="145">
        <f>H25</f>
        <v>294</v>
      </c>
      <c r="I27" s="147">
        <f>composição!G19</f>
        <v>15.6880016</v>
      </c>
      <c r="J27" s="144">
        <f t="shared" si="0"/>
        <v>19.426452381280001</v>
      </c>
      <c r="K27" s="145">
        <f t="shared" si="1"/>
        <v>5711.37</v>
      </c>
      <c r="L27" s="110"/>
    </row>
    <row r="28" spans="3:12" ht="8.1" customHeight="1">
      <c r="C28" s="78"/>
      <c r="D28" s="176"/>
      <c r="E28" s="177"/>
      <c r="F28" s="176"/>
      <c r="G28" s="178"/>
      <c r="H28" s="179"/>
      <c r="I28" s="179"/>
      <c r="J28" s="179"/>
      <c r="K28" s="180"/>
      <c r="L28" s="110"/>
    </row>
    <row r="29" spans="3:12" ht="20.25" customHeight="1">
      <c r="C29" s="78"/>
      <c r="D29" s="138" t="s">
        <v>33</v>
      </c>
      <c r="E29" s="171"/>
      <c r="F29" s="172" t="s">
        <v>30</v>
      </c>
      <c r="G29" s="173"/>
      <c r="H29" s="174"/>
      <c r="I29" s="175"/>
      <c r="J29" s="175"/>
      <c r="K29" s="142">
        <f>SUM(K30:K32)</f>
        <v>72945.02</v>
      </c>
      <c r="L29" s="110"/>
    </row>
    <row r="30" spans="3:12" ht="38.25" customHeight="1">
      <c r="C30" s="78"/>
      <c r="D30" s="86" t="s">
        <v>34</v>
      </c>
      <c r="E30" s="86">
        <v>85323</v>
      </c>
      <c r="F30" s="140" t="s">
        <v>100</v>
      </c>
      <c r="G30" s="86" t="s">
        <v>7</v>
      </c>
      <c r="H30" s="145">
        <v>1327</v>
      </c>
      <c r="I30" s="143">
        <v>1.18</v>
      </c>
      <c r="J30" s="144">
        <f t="shared" ref="J30:J45" si="2">I30+(I30*$J$19)</f>
        <v>1.4611939999999999</v>
      </c>
      <c r="K30" s="145">
        <f t="shared" ref="K30:K32" si="3">TRUNC(H30*J30,2)</f>
        <v>1939</v>
      </c>
      <c r="L30" s="110"/>
    </row>
    <row r="31" spans="3:12" ht="52.5" customHeight="1">
      <c r="C31" s="78"/>
      <c r="D31" s="86" t="s">
        <v>170</v>
      </c>
      <c r="E31" s="163" t="s">
        <v>58</v>
      </c>
      <c r="F31" s="140" t="s">
        <v>59</v>
      </c>
      <c r="G31" s="146" t="s">
        <v>29</v>
      </c>
      <c r="H31" s="145">
        <f>(1.5*H30*0.1)</f>
        <v>199.05</v>
      </c>
      <c r="I31" s="147">
        <f>I26</f>
        <v>30.68487</v>
      </c>
      <c r="J31" s="144">
        <f t="shared" si="2"/>
        <v>37.997074521000002</v>
      </c>
      <c r="K31" s="145">
        <f t="shared" si="3"/>
        <v>7563.31</v>
      </c>
      <c r="L31" s="110"/>
    </row>
    <row r="32" spans="3:12" ht="43.2">
      <c r="C32" s="78"/>
      <c r="D32" s="86" t="s">
        <v>171</v>
      </c>
      <c r="E32" s="163" t="s">
        <v>88</v>
      </c>
      <c r="F32" s="140" t="s">
        <v>81</v>
      </c>
      <c r="G32" s="169" t="s">
        <v>7</v>
      </c>
      <c r="H32" s="145">
        <f>H30</f>
        <v>1327</v>
      </c>
      <c r="I32" s="145">
        <f>composição!G40</f>
        <v>38.608682399999999</v>
      </c>
      <c r="J32" s="144">
        <f t="shared" si="2"/>
        <v>47.80913141592</v>
      </c>
      <c r="K32" s="145">
        <f t="shared" si="3"/>
        <v>63442.71</v>
      </c>
      <c r="L32" s="170"/>
    </row>
    <row r="33" spans="3:12" ht="8.1" customHeight="1">
      <c r="C33" s="111"/>
      <c r="D33" s="181"/>
      <c r="E33" s="182"/>
      <c r="F33" s="181"/>
      <c r="G33" s="182"/>
      <c r="H33" s="183"/>
      <c r="I33" s="183"/>
      <c r="J33" s="183"/>
      <c r="K33" s="183"/>
      <c r="L33" s="110"/>
    </row>
    <row r="34" spans="3:12" hidden="1">
      <c r="C34" s="78"/>
      <c r="D34" s="138" t="s">
        <v>36</v>
      </c>
      <c r="E34" s="171"/>
      <c r="F34" s="172" t="s">
        <v>92</v>
      </c>
      <c r="G34" s="173"/>
      <c r="H34" s="174"/>
      <c r="I34" s="175"/>
      <c r="J34" s="175"/>
      <c r="K34" s="142" t="e">
        <f>SUM(K35:K37)</f>
        <v>#REF!</v>
      </c>
      <c r="L34" s="110"/>
    </row>
    <row r="35" spans="3:12" ht="36.75" hidden="1" customHeight="1">
      <c r="C35" s="78"/>
      <c r="D35" s="86" t="s">
        <v>37</v>
      </c>
      <c r="E35" s="86">
        <v>85323</v>
      </c>
      <c r="F35" s="140" t="s">
        <v>100</v>
      </c>
      <c r="G35" s="86" t="s">
        <v>7</v>
      </c>
      <c r="H35" s="145">
        <v>0</v>
      </c>
      <c r="I35" s="143">
        <v>1.18</v>
      </c>
      <c r="J35" s="144">
        <f t="shared" ref="J35:J37" si="4">I35+(I35*$J$19)</f>
        <v>1.4611939999999999</v>
      </c>
      <c r="K35" s="145">
        <f t="shared" ref="K35:K37" si="5">TRUNC(H35*J35,2)</f>
        <v>0</v>
      </c>
      <c r="L35" s="110"/>
    </row>
    <row r="36" spans="3:12" ht="54.75" hidden="1" customHeight="1">
      <c r="C36" s="78"/>
      <c r="D36" s="86" t="s">
        <v>94</v>
      </c>
      <c r="E36" s="163" t="s">
        <v>101</v>
      </c>
      <c r="F36" s="140" t="s">
        <v>102</v>
      </c>
      <c r="G36" s="146" t="s">
        <v>29</v>
      </c>
      <c r="H36" s="145">
        <f>(2*H35*0.1)</f>
        <v>0</v>
      </c>
      <c r="I36" s="147" t="e">
        <f>composição!#REF!</f>
        <v>#REF!</v>
      </c>
      <c r="J36" s="144" t="e">
        <f t="shared" si="4"/>
        <v>#REF!</v>
      </c>
      <c r="K36" s="145" t="e">
        <f t="shared" si="5"/>
        <v>#REF!</v>
      </c>
      <c r="L36" s="110"/>
    </row>
    <row r="37" spans="3:12" ht="43.2" hidden="1">
      <c r="C37" s="78"/>
      <c r="D37" s="86" t="s">
        <v>95</v>
      </c>
      <c r="E37" s="163" t="s">
        <v>93</v>
      </c>
      <c r="F37" s="140" t="s">
        <v>89</v>
      </c>
      <c r="G37" s="169" t="s">
        <v>7</v>
      </c>
      <c r="H37" s="145">
        <f>H35</f>
        <v>0</v>
      </c>
      <c r="I37" s="145" t="e">
        <f>composição!#REF!</f>
        <v>#REF!</v>
      </c>
      <c r="J37" s="144" t="e">
        <f t="shared" si="4"/>
        <v>#REF!</v>
      </c>
      <c r="K37" s="145" t="e">
        <f t="shared" si="5"/>
        <v>#REF!</v>
      </c>
      <c r="L37" s="170"/>
    </row>
    <row r="38" spans="3:12" ht="8.1" hidden="1" customHeight="1">
      <c r="C38" s="111"/>
      <c r="D38" s="181"/>
      <c r="E38" s="182"/>
      <c r="F38" s="181"/>
      <c r="G38" s="182"/>
      <c r="H38" s="183"/>
      <c r="I38" s="183"/>
      <c r="J38" s="183"/>
      <c r="K38" s="183"/>
      <c r="L38" s="110"/>
    </row>
    <row r="39" spans="3:12" s="126" customFormat="1" ht="18.75" customHeight="1">
      <c r="C39" s="124"/>
      <c r="D39" s="184" t="s">
        <v>96</v>
      </c>
      <c r="E39" s="185"/>
      <c r="F39" s="186" t="s">
        <v>181</v>
      </c>
      <c r="G39" s="185"/>
      <c r="H39" s="187"/>
      <c r="I39" s="187"/>
      <c r="J39" s="188"/>
      <c r="K39" s="142">
        <f>SUM(K40:K41)</f>
        <v>15036.08</v>
      </c>
      <c r="L39" s="125"/>
    </row>
    <row r="40" spans="3:12" ht="28.5" customHeight="1">
      <c r="C40" s="111"/>
      <c r="D40" s="190" t="s">
        <v>38</v>
      </c>
      <c r="E40" s="224" t="s">
        <v>162</v>
      </c>
      <c r="F40" s="223" t="s">
        <v>105</v>
      </c>
      <c r="G40" s="191" t="s">
        <v>35</v>
      </c>
      <c r="H40" s="192">
        <v>13</v>
      </c>
      <c r="I40" s="192">
        <v>934.04</v>
      </c>
      <c r="J40" s="144">
        <f t="shared" ref="J40" si="6">I40+(I40*$J$19)</f>
        <v>1156.6217320000001</v>
      </c>
      <c r="K40" s="145">
        <f t="shared" ref="K40" si="7">TRUNC(H40*J40,2)</f>
        <v>15036.08</v>
      </c>
      <c r="L40" s="110"/>
    </row>
    <row r="41" spans="3:12" ht="27" hidden="1" customHeight="1">
      <c r="C41" s="111"/>
      <c r="D41" s="190" t="s">
        <v>172</v>
      </c>
      <c r="E41" s="224" t="s">
        <v>163</v>
      </c>
      <c r="F41" s="223" t="s">
        <v>135</v>
      </c>
      <c r="G41" s="191" t="s">
        <v>35</v>
      </c>
      <c r="H41" s="192">
        <v>0</v>
      </c>
      <c r="I41" s="192">
        <v>1084.01</v>
      </c>
      <c r="J41" s="144">
        <f t="shared" ref="J41" si="8">I41+(I41*$J$19)</f>
        <v>1342.329583</v>
      </c>
      <c r="K41" s="145">
        <f t="shared" ref="K41" si="9">TRUNC(H41*J41,2)</f>
        <v>0</v>
      </c>
      <c r="L41" s="110"/>
    </row>
    <row r="42" spans="3:12" ht="8.1" customHeight="1">
      <c r="C42" s="111"/>
      <c r="D42" s="181"/>
      <c r="E42" s="182"/>
      <c r="F42" s="181"/>
      <c r="G42" s="182"/>
      <c r="H42" s="183"/>
      <c r="I42" s="183"/>
      <c r="J42" s="183"/>
      <c r="K42" s="183"/>
      <c r="L42" s="110"/>
    </row>
    <row r="43" spans="3:12" s="126" customFormat="1">
      <c r="C43" s="124"/>
      <c r="D43" s="184" t="s">
        <v>97</v>
      </c>
      <c r="E43" s="185"/>
      <c r="F43" s="186" t="s">
        <v>182</v>
      </c>
      <c r="G43" s="185"/>
      <c r="H43" s="187"/>
      <c r="I43" s="187"/>
      <c r="J43" s="188"/>
      <c r="K43" s="142">
        <f>SUM(K44:K45)</f>
        <v>17132.04</v>
      </c>
      <c r="L43" s="125"/>
    </row>
    <row r="44" spans="3:12" ht="34.5" customHeight="1">
      <c r="C44" s="111"/>
      <c r="D44" s="190" t="s">
        <v>98</v>
      </c>
      <c r="E44" s="224" t="s">
        <v>164</v>
      </c>
      <c r="F44" s="223" t="s">
        <v>138</v>
      </c>
      <c r="G44" s="191" t="s">
        <v>35</v>
      </c>
      <c r="H44" s="192">
        <v>25</v>
      </c>
      <c r="I44" s="192">
        <v>531.9</v>
      </c>
      <c r="J44" s="144">
        <f t="shared" si="2"/>
        <v>658.65176999999994</v>
      </c>
      <c r="K44" s="145">
        <f t="shared" ref="K44" si="10">TRUNC(H44*J44,2)</f>
        <v>16466.29</v>
      </c>
      <c r="L44" s="110"/>
    </row>
    <row r="45" spans="3:12" ht="28.8">
      <c r="C45" s="111"/>
      <c r="D45" s="190" t="s">
        <v>173</v>
      </c>
      <c r="E45" s="224" t="s">
        <v>165</v>
      </c>
      <c r="F45" s="223" t="s">
        <v>160</v>
      </c>
      <c r="G45" s="191" t="s">
        <v>35</v>
      </c>
      <c r="H45" s="192">
        <v>1</v>
      </c>
      <c r="I45" s="192">
        <v>537.64</v>
      </c>
      <c r="J45" s="144">
        <f t="shared" si="2"/>
        <v>665.75961199999995</v>
      </c>
      <c r="K45" s="145">
        <f t="shared" ref="K45" si="11">TRUNC(H45*J45,2)</f>
        <v>665.75</v>
      </c>
      <c r="L45" s="110"/>
    </row>
    <row r="46" spans="3:12" ht="8.1" customHeight="1">
      <c r="C46" s="111"/>
      <c r="D46" s="112"/>
      <c r="E46" s="113"/>
      <c r="F46" s="112"/>
      <c r="G46" s="113"/>
      <c r="H46" s="114"/>
      <c r="I46" s="114"/>
      <c r="J46" s="114"/>
      <c r="K46" s="114"/>
      <c r="L46" s="110"/>
    </row>
    <row r="47" spans="3:12" s="126" customFormat="1">
      <c r="C47" s="124"/>
      <c r="D47" s="184" t="s">
        <v>174</v>
      </c>
      <c r="E47" s="185"/>
      <c r="F47" s="186" t="s">
        <v>166</v>
      </c>
      <c r="G47" s="185"/>
      <c r="H47" s="187"/>
      <c r="I47" s="187"/>
      <c r="J47" s="188"/>
      <c r="K47" s="189">
        <f>K48</f>
        <v>1531.24</v>
      </c>
      <c r="L47" s="125"/>
    </row>
    <row r="48" spans="3:12" ht="27.75" customHeight="1">
      <c r="C48" s="111"/>
      <c r="D48" s="190" t="s">
        <v>175</v>
      </c>
      <c r="E48" s="224" t="s">
        <v>167</v>
      </c>
      <c r="F48" s="223" t="s">
        <v>161</v>
      </c>
      <c r="G48" s="191" t="s">
        <v>35</v>
      </c>
      <c r="H48" s="192">
        <v>1</v>
      </c>
      <c r="I48" s="192">
        <v>1236.57</v>
      </c>
      <c r="J48" s="144">
        <f t="shared" ref="J48" si="12">I48+(I48*$J$19)</f>
        <v>1531.244631</v>
      </c>
      <c r="K48" s="145">
        <f t="shared" ref="K48" si="13">TRUNC(H48*J48,2)</f>
        <v>1531.24</v>
      </c>
      <c r="L48" s="110"/>
    </row>
    <row r="49" spans="3:14" s="126" customFormat="1">
      <c r="C49" s="124"/>
      <c r="D49" s="128"/>
      <c r="E49" s="129"/>
      <c r="F49" s="130"/>
      <c r="G49" s="129"/>
      <c r="H49" s="131"/>
      <c r="I49" s="131"/>
      <c r="J49" s="131" t="s">
        <v>4</v>
      </c>
      <c r="K49" s="127">
        <f>SUM(K24,K29,K39,K43,K47)</f>
        <v>113567.31000000001</v>
      </c>
      <c r="L49" s="125"/>
    </row>
    <row r="50" spans="3:14">
      <c r="C50" s="111"/>
      <c r="D50" s="228"/>
      <c r="E50" s="122"/>
      <c r="F50" s="121"/>
      <c r="G50" s="122"/>
      <c r="H50" s="123"/>
      <c r="I50" s="123"/>
      <c r="J50" s="123"/>
      <c r="K50" s="229"/>
      <c r="L50" s="110"/>
    </row>
    <row r="51" spans="3:14">
      <c r="C51" s="111"/>
      <c r="D51" s="111"/>
      <c r="E51" s="113"/>
      <c r="F51" s="112"/>
      <c r="G51" s="113"/>
      <c r="H51" s="114"/>
      <c r="I51" s="114"/>
      <c r="J51" s="114"/>
      <c r="K51" s="119"/>
      <c r="L51" s="110"/>
    </row>
    <row r="52" spans="3:14">
      <c r="C52" s="111"/>
      <c r="D52" s="111"/>
      <c r="E52" s="133"/>
      <c r="F52" s="225" t="s">
        <v>223</v>
      </c>
      <c r="G52" s="113"/>
      <c r="H52" s="114"/>
      <c r="I52" s="114"/>
      <c r="J52" s="114"/>
      <c r="K52" s="119"/>
      <c r="L52" s="110"/>
      <c r="N52" s="108"/>
    </row>
    <row r="53" spans="3:14">
      <c r="C53" s="111"/>
      <c r="D53" s="111"/>
      <c r="E53" s="113"/>
      <c r="F53" s="135" t="s">
        <v>39</v>
      </c>
      <c r="G53" s="134">
        <f>K49</f>
        <v>113567.31000000001</v>
      </c>
      <c r="H53" s="114"/>
      <c r="I53" s="114"/>
      <c r="J53" s="114"/>
      <c r="K53" s="119"/>
      <c r="L53" s="110"/>
    </row>
    <row r="54" spans="3:14">
      <c r="C54" s="111"/>
      <c r="D54" s="111"/>
      <c r="E54" s="113"/>
      <c r="F54" s="112"/>
      <c r="G54" s="227" t="s">
        <v>221</v>
      </c>
      <c r="H54" s="114"/>
      <c r="I54" s="114"/>
      <c r="J54" s="114"/>
      <c r="K54" s="119"/>
      <c r="L54" s="110"/>
    </row>
    <row r="55" spans="3:14">
      <c r="C55" s="111"/>
      <c r="D55" s="111"/>
      <c r="E55" s="113"/>
      <c r="F55" s="112"/>
      <c r="G55" s="113"/>
      <c r="H55" s="114"/>
      <c r="I55" s="114"/>
      <c r="J55" s="114"/>
      <c r="K55" s="119"/>
      <c r="L55" s="110"/>
      <c r="N55" s="108"/>
    </row>
    <row r="56" spans="3:14">
      <c r="C56" s="111"/>
      <c r="D56" s="111"/>
      <c r="E56" s="113"/>
      <c r="F56" s="112"/>
      <c r="G56" s="113"/>
      <c r="H56" s="114"/>
      <c r="I56" s="114"/>
      <c r="J56" s="114"/>
      <c r="K56" s="119"/>
      <c r="L56" s="110"/>
    </row>
    <row r="57" spans="3:14">
      <c r="C57" s="111"/>
      <c r="D57" s="111"/>
      <c r="E57" s="113"/>
      <c r="F57" s="112"/>
      <c r="G57" s="113"/>
      <c r="H57" s="114"/>
      <c r="I57" s="114"/>
      <c r="J57" s="114"/>
      <c r="K57" s="119"/>
      <c r="L57" s="110"/>
    </row>
    <row r="58" spans="3:14" ht="15.6">
      <c r="C58" s="111"/>
      <c r="D58" s="111"/>
      <c r="E58" s="113"/>
      <c r="F58" s="112"/>
      <c r="G58" s="136"/>
      <c r="H58" s="114"/>
      <c r="I58" s="114"/>
      <c r="J58" s="114"/>
      <c r="K58" s="119"/>
      <c r="L58" s="110"/>
      <c r="N58" s="108"/>
    </row>
    <row r="59" spans="3:14">
      <c r="C59" s="111"/>
      <c r="D59" s="111"/>
      <c r="E59" s="113"/>
      <c r="F59" s="112"/>
      <c r="G59" s="113"/>
      <c r="H59" s="114"/>
      <c r="I59" s="114"/>
      <c r="J59" s="114"/>
      <c r="K59" s="119"/>
      <c r="L59" s="110"/>
    </row>
    <row r="60" spans="3:14">
      <c r="C60" s="111"/>
      <c r="D60" s="111"/>
      <c r="E60" s="113"/>
      <c r="F60" s="112"/>
      <c r="G60" s="113"/>
      <c r="H60" s="114"/>
      <c r="I60" s="114"/>
      <c r="J60" s="114"/>
      <c r="K60" s="119"/>
      <c r="L60" s="110"/>
    </row>
    <row r="61" spans="3:14">
      <c r="C61" s="111"/>
      <c r="D61" s="115"/>
      <c r="E61" s="116"/>
      <c r="F61" s="106"/>
      <c r="G61" s="116"/>
      <c r="H61" s="117"/>
      <c r="I61" s="117"/>
      <c r="J61" s="117"/>
      <c r="K61" s="120"/>
      <c r="L61" s="110"/>
    </row>
    <row r="62" spans="3:14" ht="8.1" customHeight="1">
      <c r="C62" s="115"/>
      <c r="D62" s="106"/>
      <c r="E62" s="116"/>
      <c r="F62" s="106"/>
      <c r="G62" s="116"/>
      <c r="H62" s="117"/>
      <c r="I62" s="117"/>
      <c r="J62" s="117"/>
      <c r="K62" s="117"/>
      <c r="L62" s="118"/>
    </row>
  </sheetData>
  <mergeCells count="10">
    <mergeCell ref="D15:K15"/>
    <mergeCell ref="D21:D23"/>
    <mergeCell ref="F21:F23"/>
    <mergeCell ref="G21:G23"/>
    <mergeCell ref="H21:H23"/>
    <mergeCell ref="I21:K21"/>
    <mergeCell ref="I22:J22"/>
    <mergeCell ref="K22:K23"/>
    <mergeCell ref="E21:E23"/>
    <mergeCell ref="E18:K18"/>
  </mergeCells>
  <dataValidations disablePrompts="1" count="1">
    <dataValidation allowBlank="1" showInputMessage="1" showErrorMessage="1" prompt="Confirmar&#10;DMT" sqref="G65565:G65566 JC65565:JC65566 SY65565:SY65566 ACU65565:ACU65566 AMQ65565:AMQ65566 AWM65565:AWM65566 BGI65565:BGI65566 BQE65565:BQE65566 CAA65565:CAA65566 CJW65565:CJW65566 CTS65565:CTS65566 DDO65565:DDO65566 DNK65565:DNK65566 DXG65565:DXG65566 EHC65565:EHC65566 EQY65565:EQY65566 FAU65565:FAU65566 FKQ65565:FKQ65566 FUM65565:FUM65566 GEI65565:GEI65566 GOE65565:GOE65566 GYA65565:GYA65566 HHW65565:HHW65566 HRS65565:HRS65566 IBO65565:IBO65566 ILK65565:ILK65566 IVG65565:IVG65566 JFC65565:JFC65566 JOY65565:JOY65566 JYU65565:JYU65566 KIQ65565:KIQ65566 KSM65565:KSM65566 LCI65565:LCI65566 LME65565:LME65566 LWA65565:LWA65566 MFW65565:MFW65566 MPS65565:MPS65566 MZO65565:MZO65566 NJK65565:NJK65566 NTG65565:NTG65566 ODC65565:ODC65566 OMY65565:OMY65566 OWU65565:OWU65566 PGQ65565:PGQ65566 PQM65565:PQM65566 QAI65565:QAI65566 QKE65565:QKE65566 QUA65565:QUA65566 RDW65565:RDW65566 RNS65565:RNS65566 RXO65565:RXO65566 SHK65565:SHK65566 SRG65565:SRG65566 TBC65565:TBC65566 TKY65565:TKY65566 TUU65565:TUU65566 UEQ65565:UEQ65566 UOM65565:UOM65566 UYI65565:UYI65566 VIE65565:VIE65566 VSA65565:VSA65566 WBW65565:WBW65566 WLS65565:WLS65566 WVO65565:WVO65566 G131101:G131102 JC131101:JC131102 SY131101:SY131102 ACU131101:ACU131102 AMQ131101:AMQ131102 AWM131101:AWM131102 BGI131101:BGI131102 BQE131101:BQE131102 CAA131101:CAA131102 CJW131101:CJW131102 CTS131101:CTS131102 DDO131101:DDO131102 DNK131101:DNK131102 DXG131101:DXG131102 EHC131101:EHC131102 EQY131101:EQY131102 FAU131101:FAU131102 FKQ131101:FKQ131102 FUM131101:FUM131102 GEI131101:GEI131102 GOE131101:GOE131102 GYA131101:GYA131102 HHW131101:HHW131102 HRS131101:HRS131102 IBO131101:IBO131102 ILK131101:ILK131102 IVG131101:IVG131102 JFC131101:JFC131102 JOY131101:JOY131102 JYU131101:JYU131102 KIQ131101:KIQ131102 KSM131101:KSM131102 LCI131101:LCI131102 LME131101:LME131102 LWA131101:LWA131102 MFW131101:MFW131102 MPS131101:MPS131102 MZO131101:MZO131102 NJK131101:NJK131102 NTG131101:NTG131102 ODC131101:ODC131102 OMY131101:OMY131102 OWU131101:OWU131102 PGQ131101:PGQ131102 PQM131101:PQM131102 QAI131101:QAI131102 QKE131101:QKE131102 QUA131101:QUA131102 RDW131101:RDW131102 RNS131101:RNS131102 RXO131101:RXO131102 SHK131101:SHK131102 SRG131101:SRG131102 TBC131101:TBC131102 TKY131101:TKY131102 TUU131101:TUU131102 UEQ131101:UEQ131102 UOM131101:UOM131102 UYI131101:UYI131102 VIE131101:VIE131102 VSA131101:VSA131102 WBW131101:WBW131102 WLS131101:WLS131102 WVO131101:WVO131102 G196637:G196638 JC196637:JC196638 SY196637:SY196638 ACU196637:ACU196638 AMQ196637:AMQ196638 AWM196637:AWM196638 BGI196637:BGI196638 BQE196637:BQE196638 CAA196637:CAA196638 CJW196637:CJW196638 CTS196637:CTS196638 DDO196637:DDO196638 DNK196637:DNK196638 DXG196637:DXG196638 EHC196637:EHC196638 EQY196637:EQY196638 FAU196637:FAU196638 FKQ196637:FKQ196638 FUM196637:FUM196638 GEI196637:GEI196638 GOE196637:GOE196638 GYA196637:GYA196638 HHW196637:HHW196638 HRS196637:HRS196638 IBO196637:IBO196638 ILK196637:ILK196638 IVG196637:IVG196638 JFC196637:JFC196638 JOY196637:JOY196638 JYU196637:JYU196638 KIQ196637:KIQ196638 KSM196637:KSM196638 LCI196637:LCI196638 LME196637:LME196638 LWA196637:LWA196638 MFW196637:MFW196638 MPS196637:MPS196638 MZO196637:MZO196638 NJK196637:NJK196638 NTG196637:NTG196638 ODC196637:ODC196638 OMY196637:OMY196638 OWU196637:OWU196638 PGQ196637:PGQ196638 PQM196637:PQM196638 QAI196637:QAI196638 QKE196637:QKE196638 QUA196637:QUA196638 RDW196637:RDW196638 RNS196637:RNS196638 RXO196637:RXO196638 SHK196637:SHK196638 SRG196637:SRG196638 TBC196637:TBC196638 TKY196637:TKY196638 TUU196637:TUU196638 UEQ196637:UEQ196638 UOM196637:UOM196638 UYI196637:UYI196638 VIE196637:VIE196638 VSA196637:VSA196638 WBW196637:WBW196638 WLS196637:WLS196638 WVO196637:WVO196638 G262173:G262174 JC262173:JC262174 SY262173:SY262174 ACU262173:ACU262174 AMQ262173:AMQ262174 AWM262173:AWM262174 BGI262173:BGI262174 BQE262173:BQE262174 CAA262173:CAA262174 CJW262173:CJW262174 CTS262173:CTS262174 DDO262173:DDO262174 DNK262173:DNK262174 DXG262173:DXG262174 EHC262173:EHC262174 EQY262173:EQY262174 FAU262173:FAU262174 FKQ262173:FKQ262174 FUM262173:FUM262174 GEI262173:GEI262174 GOE262173:GOE262174 GYA262173:GYA262174 HHW262173:HHW262174 HRS262173:HRS262174 IBO262173:IBO262174 ILK262173:ILK262174 IVG262173:IVG262174 JFC262173:JFC262174 JOY262173:JOY262174 JYU262173:JYU262174 KIQ262173:KIQ262174 KSM262173:KSM262174 LCI262173:LCI262174 LME262173:LME262174 LWA262173:LWA262174 MFW262173:MFW262174 MPS262173:MPS262174 MZO262173:MZO262174 NJK262173:NJK262174 NTG262173:NTG262174 ODC262173:ODC262174 OMY262173:OMY262174 OWU262173:OWU262174 PGQ262173:PGQ262174 PQM262173:PQM262174 QAI262173:QAI262174 QKE262173:QKE262174 QUA262173:QUA262174 RDW262173:RDW262174 RNS262173:RNS262174 RXO262173:RXO262174 SHK262173:SHK262174 SRG262173:SRG262174 TBC262173:TBC262174 TKY262173:TKY262174 TUU262173:TUU262174 UEQ262173:UEQ262174 UOM262173:UOM262174 UYI262173:UYI262174 VIE262173:VIE262174 VSA262173:VSA262174 WBW262173:WBW262174 WLS262173:WLS262174 WVO262173:WVO262174 G327709:G327710 JC327709:JC327710 SY327709:SY327710 ACU327709:ACU327710 AMQ327709:AMQ327710 AWM327709:AWM327710 BGI327709:BGI327710 BQE327709:BQE327710 CAA327709:CAA327710 CJW327709:CJW327710 CTS327709:CTS327710 DDO327709:DDO327710 DNK327709:DNK327710 DXG327709:DXG327710 EHC327709:EHC327710 EQY327709:EQY327710 FAU327709:FAU327710 FKQ327709:FKQ327710 FUM327709:FUM327710 GEI327709:GEI327710 GOE327709:GOE327710 GYA327709:GYA327710 HHW327709:HHW327710 HRS327709:HRS327710 IBO327709:IBO327710 ILK327709:ILK327710 IVG327709:IVG327710 JFC327709:JFC327710 JOY327709:JOY327710 JYU327709:JYU327710 KIQ327709:KIQ327710 KSM327709:KSM327710 LCI327709:LCI327710 LME327709:LME327710 LWA327709:LWA327710 MFW327709:MFW327710 MPS327709:MPS327710 MZO327709:MZO327710 NJK327709:NJK327710 NTG327709:NTG327710 ODC327709:ODC327710 OMY327709:OMY327710 OWU327709:OWU327710 PGQ327709:PGQ327710 PQM327709:PQM327710 QAI327709:QAI327710 QKE327709:QKE327710 QUA327709:QUA327710 RDW327709:RDW327710 RNS327709:RNS327710 RXO327709:RXO327710 SHK327709:SHK327710 SRG327709:SRG327710 TBC327709:TBC327710 TKY327709:TKY327710 TUU327709:TUU327710 UEQ327709:UEQ327710 UOM327709:UOM327710 UYI327709:UYI327710 VIE327709:VIE327710 VSA327709:VSA327710 WBW327709:WBW327710 WLS327709:WLS327710 WVO327709:WVO327710 G393245:G393246 JC393245:JC393246 SY393245:SY393246 ACU393245:ACU393246 AMQ393245:AMQ393246 AWM393245:AWM393246 BGI393245:BGI393246 BQE393245:BQE393246 CAA393245:CAA393246 CJW393245:CJW393246 CTS393245:CTS393246 DDO393245:DDO393246 DNK393245:DNK393246 DXG393245:DXG393246 EHC393245:EHC393246 EQY393245:EQY393246 FAU393245:FAU393246 FKQ393245:FKQ393246 FUM393245:FUM393246 GEI393245:GEI393246 GOE393245:GOE393246 GYA393245:GYA393246 HHW393245:HHW393246 HRS393245:HRS393246 IBO393245:IBO393246 ILK393245:ILK393246 IVG393245:IVG393246 JFC393245:JFC393246 JOY393245:JOY393246 JYU393245:JYU393246 KIQ393245:KIQ393246 KSM393245:KSM393246 LCI393245:LCI393246 LME393245:LME393246 LWA393245:LWA393246 MFW393245:MFW393246 MPS393245:MPS393246 MZO393245:MZO393246 NJK393245:NJK393246 NTG393245:NTG393246 ODC393245:ODC393246 OMY393245:OMY393246 OWU393245:OWU393246 PGQ393245:PGQ393246 PQM393245:PQM393246 QAI393245:QAI393246 QKE393245:QKE393246 QUA393245:QUA393246 RDW393245:RDW393246 RNS393245:RNS393246 RXO393245:RXO393246 SHK393245:SHK393246 SRG393245:SRG393246 TBC393245:TBC393246 TKY393245:TKY393246 TUU393245:TUU393246 UEQ393245:UEQ393246 UOM393245:UOM393246 UYI393245:UYI393246 VIE393245:VIE393246 VSA393245:VSA393246 WBW393245:WBW393246 WLS393245:WLS393246 WVO393245:WVO393246 G458781:G458782 JC458781:JC458782 SY458781:SY458782 ACU458781:ACU458782 AMQ458781:AMQ458782 AWM458781:AWM458782 BGI458781:BGI458782 BQE458781:BQE458782 CAA458781:CAA458782 CJW458781:CJW458782 CTS458781:CTS458782 DDO458781:DDO458782 DNK458781:DNK458782 DXG458781:DXG458782 EHC458781:EHC458782 EQY458781:EQY458782 FAU458781:FAU458782 FKQ458781:FKQ458782 FUM458781:FUM458782 GEI458781:GEI458782 GOE458781:GOE458782 GYA458781:GYA458782 HHW458781:HHW458782 HRS458781:HRS458782 IBO458781:IBO458782 ILK458781:ILK458782 IVG458781:IVG458782 JFC458781:JFC458782 JOY458781:JOY458782 JYU458781:JYU458782 KIQ458781:KIQ458782 KSM458781:KSM458782 LCI458781:LCI458782 LME458781:LME458782 LWA458781:LWA458782 MFW458781:MFW458782 MPS458781:MPS458782 MZO458781:MZO458782 NJK458781:NJK458782 NTG458781:NTG458782 ODC458781:ODC458782 OMY458781:OMY458782 OWU458781:OWU458782 PGQ458781:PGQ458782 PQM458781:PQM458782 QAI458781:QAI458782 QKE458781:QKE458782 QUA458781:QUA458782 RDW458781:RDW458782 RNS458781:RNS458782 RXO458781:RXO458782 SHK458781:SHK458782 SRG458781:SRG458782 TBC458781:TBC458782 TKY458781:TKY458782 TUU458781:TUU458782 UEQ458781:UEQ458782 UOM458781:UOM458782 UYI458781:UYI458782 VIE458781:VIE458782 VSA458781:VSA458782 WBW458781:WBW458782 WLS458781:WLS458782 WVO458781:WVO458782 G524317:G524318 JC524317:JC524318 SY524317:SY524318 ACU524317:ACU524318 AMQ524317:AMQ524318 AWM524317:AWM524318 BGI524317:BGI524318 BQE524317:BQE524318 CAA524317:CAA524318 CJW524317:CJW524318 CTS524317:CTS524318 DDO524317:DDO524318 DNK524317:DNK524318 DXG524317:DXG524318 EHC524317:EHC524318 EQY524317:EQY524318 FAU524317:FAU524318 FKQ524317:FKQ524318 FUM524317:FUM524318 GEI524317:GEI524318 GOE524317:GOE524318 GYA524317:GYA524318 HHW524317:HHW524318 HRS524317:HRS524318 IBO524317:IBO524318 ILK524317:ILK524318 IVG524317:IVG524318 JFC524317:JFC524318 JOY524317:JOY524318 JYU524317:JYU524318 KIQ524317:KIQ524318 KSM524317:KSM524318 LCI524317:LCI524318 LME524317:LME524318 LWA524317:LWA524318 MFW524317:MFW524318 MPS524317:MPS524318 MZO524317:MZO524318 NJK524317:NJK524318 NTG524317:NTG524318 ODC524317:ODC524318 OMY524317:OMY524318 OWU524317:OWU524318 PGQ524317:PGQ524318 PQM524317:PQM524318 QAI524317:QAI524318 QKE524317:QKE524318 QUA524317:QUA524318 RDW524317:RDW524318 RNS524317:RNS524318 RXO524317:RXO524318 SHK524317:SHK524318 SRG524317:SRG524318 TBC524317:TBC524318 TKY524317:TKY524318 TUU524317:TUU524318 UEQ524317:UEQ524318 UOM524317:UOM524318 UYI524317:UYI524318 VIE524317:VIE524318 VSA524317:VSA524318 WBW524317:WBW524318 WLS524317:WLS524318 WVO524317:WVO524318 G589853:G589854 JC589853:JC589854 SY589853:SY589854 ACU589853:ACU589854 AMQ589853:AMQ589854 AWM589853:AWM589854 BGI589853:BGI589854 BQE589853:BQE589854 CAA589853:CAA589854 CJW589853:CJW589854 CTS589853:CTS589854 DDO589853:DDO589854 DNK589853:DNK589854 DXG589853:DXG589854 EHC589853:EHC589854 EQY589853:EQY589854 FAU589853:FAU589854 FKQ589853:FKQ589854 FUM589853:FUM589854 GEI589853:GEI589854 GOE589853:GOE589854 GYA589853:GYA589854 HHW589853:HHW589854 HRS589853:HRS589854 IBO589853:IBO589854 ILK589853:ILK589854 IVG589853:IVG589854 JFC589853:JFC589854 JOY589853:JOY589854 JYU589853:JYU589854 KIQ589853:KIQ589854 KSM589853:KSM589854 LCI589853:LCI589854 LME589853:LME589854 LWA589853:LWA589854 MFW589853:MFW589854 MPS589853:MPS589854 MZO589853:MZO589854 NJK589853:NJK589854 NTG589853:NTG589854 ODC589853:ODC589854 OMY589853:OMY589854 OWU589853:OWU589854 PGQ589853:PGQ589854 PQM589853:PQM589854 QAI589853:QAI589854 QKE589853:QKE589854 QUA589853:QUA589854 RDW589853:RDW589854 RNS589853:RNS589854 RXO589853:RXO589854 SHK589853:SHK589854 SRG589853:SRG589854 TBC589853:TBC589854 TKY589853:TKY589854 TUU589853:TUU589854 UEQ589853:UEQ589854 UOM589853:UOM589854 UYI589853:UYI589854 VIE589853:VIE589854 VSA589853:VSA589854 WBW589853:WBW589854 WLS589853:WLS589854 WVO589853:WVO589854 G655389:G655390 JC655389:JC655390 SY655389:SY655390 ACU655389:ACU655390 AMQ655389:AMQ655390 AWM655389:AWM655390 BGI655389:BGI655390 BQE655389:BQE655390 CAA655389:CAA655390 CJW655389:CJW655390 CTS655389:CTS655390 DDO655389:DDO655390 DNK655389:DNK655390 DXG655389:DXG655390 EHC655389:EHC655390 EQY655389:EQY655390 FAU655389:FAU655390 FKQ655389:FKQ655390 FUM655389:FUM655390 GEI655389:GEI655390 GOE655389:GOE655390 GYA655389:GYA655390 HHW655389:HHW655390 HRS655389:HRS655390 IBO655389:IBO655390 ILK655389:ILK655390 IVG655389:IVG655390 JFC655389:JFC655390 JOY655389:JOY655390 JYU655389:JYU655390 KIQ655389:KIQ655390 KSM655389:KSM655390 LCI655389:LCI655390 LME655389:LME655390 LWA655389:LWA655390 MFW655389:MFW655390 MPS655389:MPS655390 MZO655389:MZO655390 NJK655389:NJK655390 NTG655389:NTG655390 ODC655389:ODC655390 OMY655389:OMY655390 OWU655389:OWU655390 PGQ655389:PGQ655390 PQM655389:PQM655390 QAI655389:QAI655390 QKE655389:QKE655390 QUA655389:QUA655390 RDW655389:RDW655390 RNS655389:RNS655390 RXO655389:RXO655390 SHK655389:SHK655390 SRG655389:SRG655390 TBC655389:TBC655390 TKY655389:TKY655390 TUU655389:TUU655390 UEQ655389:UEQ655390 UOM655389:UOM655390 UYI655389:UYI655390 VIE655389:VIE655390 VSA655389:VSA655390 WBW655389:WBW655390 WLS655389:WLS655390 WVO655389:WVO655390 G720925:G720926 JC720925:JC720926 SY720925:SY720926 ACU720925:ACU720926 AMQ720925:AMQ720926 AWM720925:AWM720926 BGI720925:BGI720926 BQE720925:BQE720926 CAA720925:CAA720926 CJW720925:CJW720926 CTS720925:CTS720926 DDO720925:DDO720926 DNK720925:DNK720926 DXG720925:DXG720926 EHC720925:EHC720926 EQY720925:EQY720926 FAU720925:FAU720926 FKQ720925:FKQ720926 FUM720925:FUM720926 GEI720925:GEI720926 GOE720925:GOE720926 GYA720925:GYA720926 HHW720925:HHW720926 HRS720925:HRS720926 IBO720925:IBO720926 ILK720925:ILK720926 IVG720925:IVG720926 JFC720925:JFC720926 JOY720925:JOY720926 JYU720925:JYU720926 KIQ720925:KIQ720926 KSM720925:KSM720926 LCI720925:LCI720926 LME720925:LME720926 LWA720925:LWA720926 MFW720925:MFW720926 MPS720925:MPS720926 MZO720925:MZO720926 NJK720925:NJK720926 NTG720925:NTG720926 ODC720925:ODC720926 OMY720925:OMY720926 OWU720925:OWU720926 PGQ720925:PGQ720926 PQM720925:PQM720926 QAI720925:QAI720926 QKE720925:QKE720926 QUA720925:QUA720926 RDW720925:RDW720926 RNS720925:RNS720926 RXO720925:RXO720926 SHK720925:SHK720926 SRG720925:SRG720926 TBC720925:TBC720926 TKY720925:TKY720926 TUU720925:TUU720926 UEQ720925:UEQ720926 UOM720925:UOM720926 UYI720925:UYI720926 VIE720925:VIE720926 VSA720925:VSA720926 WBW720925:WBW720926 WLS720925:WLS720926 WVO720925:WVO720926 G786461:G786462 JC786461:JC786462 SY786461:SY786462 ACU786461:ACU786462 AMQ786461:AMQ786462 AWM786461:AWM786462 BGI786461:BGI786462 BQE786461:BQE786462 CAA786461:CAA786462 CJW786461:CJW786462 CTS786461:CTS786462 DDO786461:DDO786462 DNK786461:DNK786462 DXG786461:DXG786462 EHC786461:EHC786462 EQY786461:EQY786462 FAU786461:FAU786462 FKQ786461:FKQ786462 FUM786461:FUM786462 GEI786461:GEI786462 GOE786461:GOE786462 GYA786461:GYA786462 HHW786461:HHW786462 HRS786461:HRS786462 IBO786461:IBO786462 ILK786461:ILK786462 IVG786461:IVG786462 JFC786461:JFC786462 JOY786461:JOY786462 JYU786461:JYU786462 KIQ786461:KIQ786462 KSM786461:KSM786462 LCI786461:LCI786462 LME786461:LME786462 LWA786461:LWA786462 MFW786461:MFW786462 MPS786461:MPS786462 MZO786461:MZO786462 NJK786461:NJK786462 NTG786461:NTG786462 ODC786461:ODC786462 OMY786461:OMY786462 OWU786461:OWU786462 PGQ786461:PGQ786462 PQM786461:PQM786462 QAI786461:QAI786462 QKE786461:QKE786462 QUA786461:QUA786462 RDW786461:RDW786462 RNS786461:RNS786462 RXO786461:RXO786462 SHK786461:SHK786462 SRG786461:SRG786462 TBC786461:TBC786462 TKY786461:TKY786462 TUU786461:TUU786462 UEQ786461:UEQ786462 UOM786461:UOM786462 UYI786461:UYI786462 VIE786461:VIE786462 VSA786461:VSA786462 WBW786461:WBW786462 WLS786461:WLS786462 WVO786461:WVO786462 G851997:G851998 JC851997:JC851998 SY851997:SY851998 ACU851997:ACU851998 AMQ851997:AMQ851998 AWM851997:AWM851998 BGI851997:BGI851998 BQE851997:BQE851998 CAA851997:CAA851998 CJW851997:CJW851998 CTS851997:CTS851998 DDO851997:DDO851998 DNK851997:DNK851998 DXG851997:DXG851998 EHC851997:EHC851998 EQY851997:EQY851998 FAU851997:FAU851998 FKQ851997:FKQ851998 FUM851997:FUM851998 GEI851997:GEI851998 GOE851997:GOE851998 GYA851997:GYA851998 HHW851997:HHW851998 HRS851997:HRS851998 IBO851997:IBO851998 ILK851997:ILK851998 IVG851997:IVG851998 JFC851997:JFC851998 JOY851997:JOY851998 JYU851997:JYU851998 KIQ851997:KIQ851998 KSM851997:KSM851998 LCI851997:LCI851998 LME851997:LME851998 LWA851997:LWA851998 MFW851997:MFW851998 MPS851997:MPS851998 MZO851997:MZO851998 NJK851997:NJK851998 NTG851997:NTG851998 ODC851997:ODC851998 OMY851997:OMY851998 OWU851997:OWU851998 PGQ851997:PGQ851998 PQM851997:PQM851998 QAI851997:QAI851998 QKE851997:QKE851998 QUA851997:QUA851998 RDW851997:RDW851998 RNS851997:RNS851998 RXO851997:RXO851998 SHK851997:SHK851998 SRG851997:SRG851998 TBC851997:TBC851998 TKY851997:TKY851998 TUU851997:TUU851998 UEQ851997:UEQ851998 UOM851997:UOM851998 UYI851997:UYI851998 VIE851997:VIE851998 VSA851997:VSA851998 WBW851997:WBW851998 WLS851997:WLS851998 WVO851997:WVO851998 G917533:G917534 JC917533:JC917534 SY917533:SY917534 ACU917533:ACU917534 AMQ917533:AMQ917534 AWM917533:AWM917534 BGI917533:BGI917534 BQE917533:BQE917534 CAA917533:CAA917534 CJW917533:CJW917534 CTS917533:CTS917534 DDO917533:DDO917534 DNK917533:DNK917534 DXG917533:DXG917534 EHC917533:EHC917534 EQY917533:EQY917534 FAU917533:FAU917534 FKQ917533:FKQ917534 FUM917533:FUM917534 GEI917533:GEI917534 GOE917533:GOE917534 GYA917533:GYA917534 HHW917533:HHW917534 HRS917533:HRS917534 IBO917533:IBO917534 ILK917533:ILK917534 IVG917533:IVG917534 JFC917533:JFC917534 JOY917533:JOY917534 JYU917533:JYU917534 KIQ917533:KIQ917534 KSM917533:KSM917534 LCI917533:LCI917534 LME917533:LME917534 LWA917533:LWA917534 MFW917533:MFW917534 MPS917533:MPS917534 MZO917533:MZO917534 NJK917533:NJK917534 NTG917533:NTG917534 ODC917533:ODC917534 OMY917533:OMY917534 OWU917533:OWU917534 PGQ917533:PGQ917534 PQM917533:PQM917534 QAI917533:QAI917534 QKE917533:QKE917534 QUA917533:QUA917534 RDW917533:RDW917534 RNS917533:RNS917534 RXO917533:RXO917534 SHK917533:SHK917534 SRG917533:SRG917534 TBC917533:TBC917534 TKY917533:TKY917534 TUU917533:TUU917534 UEQ917533:UEQ917534 UOM917533:UOM917534 UYI917533:UYI917534 VIE917533:VIE917534 VSA917533:VSA917534 WBW917533:WBW917534 WLS917533:WLS917534 WVO917533:WVO917534 G983069:G983070 JC983069:JC983070 SY983069:SY983070 ACU983069:ACU983070 AMQ983069:AMQ983070 AWM983069:AWM983070 BGI983069:BGI983070 BQE983069:BQE983070 CAA983069:CAA983070 CJW983069:CJW983070 CTS983069:CTS983070 DDO983069:DDO983070 DNK983069:DNK983070 DXG983069:DXG983070 EHC983069:EHC983070 EQY983069:EQY983070 FAU983069:FAU983070 FKQ983069:FKQ983070 FUM983069:FUM983070 GEI983069:GEI983070 GOE983069:GOE983070 GYA983069:GYA983070 HHW983069:HHW983070 HRS983069:HRS983070 IBO983069:IBO983070 ILK983069:ILK983070 IVG983069:IVG983070 JFC983069:JFC983070 JOY983069:JOY983070 JYU983069:JYU983070 KIQ983069:KIQ983070 KSM983069:KSM983070 LCI983069:LCI983070 LME983069:LME983070 LWA983069:LWA983070 MFW983069:MFW983070 MPS983069:MPS983070 MZO983069:MZO983070 NJK983069:NJK983070 NTG983069:NTG983070 ODC983069:ODC983070 OMY983069:OMY983070 OWU983069:OWU983070 PGQ983069:PGQ983070 PQM983069:PQM983070 QAI983069:QAI983070 QKE983069:QKE983070 QUA983069:QUA983070 RDW983069:RDW983070 RNS983069:RNS983070 RXO983069:RXO983070 SHK983069:SHK983070 SRG983069:SRG983070 TBC983069:TBC983070 TKY983069:TKY983070 TUU983069:TUU983070 UEQ983069:UEQ983070 UOM983069:UOM983070 UYI983069:UYI983070 VIE983069:VIE983070 VSA983069:VSA983070 WBW983069:WBW983070 WLS983069:WLS983070 WVO983069:WVO983070 G65573:G65574 JC65573:JC65574 SY65573:SY65574 ACU65573:ACU65574 AMQ65573:AMQ65574 AWM65573:AWM65574 BGI65573:BGI65574 BQE65573:BQE65574 CAA65573:CAA65574 CJW65573:CJW65574 CTS65573:CTS65574 DDO65573:DDO65574 DNK65573:DNK65574 DXG65573:DXG65574 EHC65573:EHC65574 EQY65573:EQY65574 FAU65573:FAU65574 FKQ65573:FKQ65574 FUM65573:FUM65574 GEI65573:GEI65574 GOE65573:GOE65574 GYA65573:GYA65574 HHW65573:HHW65574 HRS65573:HRS65574 IBO65573:IBO65574 ILK65573:ILK65574 IVG65573:IVG65574 JFC65573:JFC65574 JOY65573:JOY65574 JYU65573:JYU65574 KIQ65573:KIQ65574 KSM65573:KSM65574 LCI65573:LCI65574 LME65573:LME65574 LWA65573:LWA65574 MFW65573:MFW65574 MPS65573:MPS65574 MZO65573:MZO65574 NJK65573:NJK65574 NTG65573:NTG65574 ODC65573:ODC65574 OMY65573:OMY65574 OWU65573:OWU65574 PGQ65573:PGQ65574 PQM65573:PQM65574 QAI65573:QAI65574 QKE65573:QKE65574 QUA65573:QUA65574 RDW65573:RDW65574 RNS65573:RNS65574 RXO65573:RXO65574 SHK65573:SHK65574 SRG65573:SRG65574 TBC65573:TBC65574 TKY65573:TKY65574 TUU65573:TUU65574 UEQ65573:UEQ65574 UOM65573:UOM65574 UYI65573:UYI65574 VIE65573:VIE65574 VSA65573:VSA65574 WBW65573:WBW65574 WLS65573:WLS65574 WVO65573:WVO65574 G131109:G131110 JC131109:JC131110 SY131109:SY131110 ACU131109:ACU131110 AMQ131109:AMQ131110 AWM131109:AWM131110 BGI131109:BGI131110 BQE131109:BQE131110 CAA131109:CAA131110 CJW131109:CJW131110 CTS131109:CTS131110 DDO131109:DDO131110 DNK131109:DNK131110 DXG131109:DXG131110 EHC131109:EHC131110 EQY131109:EQY131110 FAU131109:FAU131110 FKQ131109:FKQ131110 FUM131109:FUM131110 GEI131109:GEI131110 GOE131109:GOE131110 GYA131109:GYA131110 HHW131109:HHW131110 HRS131109:HRS131110 IBO131109:IBO131110 ILK131109:ILK131110 IVG131109:IVG131110 JFC131109:JFC131110 JOY131109:JOY131110 JYU131109:JYU131110 KIQ131109:KIQ131110 KSM131109:KSM131110 LCI131109:LCI131110 LME131109:LME131110 LWA131109:LWA131110 MFW131109:MFW131110 MPS131109:MPS131110 MZO131109:MZO131110 NJK131109:NJK131110 NTG131109:NTG131110 ODC131109:ODC131110 OMY131109:OMY131110 OWU131109:OWU131110 PGQ131109:PGQ131110 PQM131109:PQM131110 QAI131109:QAI131110 QKE131109:QKE131110 QUA131109:QUA131110 RDW131109:RDW131110 RNS131109:RNS131110 RXO131109:RXO131110 SHK131109:SHK131110 SRG131109:SRG131110 TBC131109:TBC131110 TKY131109:TKY131110 TUU131109:TUU131110 UEQ131109:UEQ131110 UOM131109:UOM131110 UYI131109:UYI131110 VIE131109:VIE131110 VSA131109:VSA131110 WBW131109:WBW131110 WLS131109:WLS131110 WVO131109:WVO131110 G196645:G196646 JC196645:JC196646 SY196645:SY196646 ACU196645:ACU196646 AMQ196645:AMQ196646 AWM196645:AWM196646 BGI196645:BGI196646 BQE196645:BQE196646 CAA196645:CAA196646 CJW196645:CJW196646 CTS196645:CTS196646 DDO196645:DDO196646 DNK196645:DNK196646 DXG196645:DXG196646 EHC196645:EHC196646 EQY196645:EQY196646 FAU196645:FAU196646 FKQ196645:FKQ196646 FUM196645:FUM196646 GEI196645:GEI196646 GOE196645:GOE196646 GYA196645:GYA196646 HHW196645:HHW196646 HRS196645:HRS196646 IBO196645:IBO196646 ILK196645:ILK196646 IVG196645:IVG196646 JFC196645:JFC196646 JOY196645:JOY196646 JYU196645:JYU196646 KIQ196645:KIQ196646 KSM196645:KSM196646 LCI196645:LCI196646 LME196645:LME196646 LWA196645:LWA196646 MFW196645:MFW196646 MPS196645:MPS196646 MZO196645:MZO196646 NJK196645:NJK196646 NTG196645:NTG196646 ODC196645:ODC196646 OMY196645:OMY196646 OWU196645:OWU196646 PGQ196645:PGQ196646 PQM196645:PQM196646 QAI196645:QAI196646 QKE196645:QKE196646 QUA196645:QUA196646 RDW196645:RDW196646 RNS196645:RNS196646 RXO196645:RXO196646 SHK196645:SHK196646 SRG196645:SRG196646 TBC196645:TBC196646 TKY196645:TKY196646 TUU196645:TUU196646 UEQ196645:UEQ196646 UOM196645:UOM196646 UYI196645:UYI196646 VIE196645:VIE196646 VSA196645:VSA196646 WBW196645:WBW196646 WLS196645:WLS196646 WVO196645:WVO196646 G262181:G262182 JC262181:JC262182 SY262181:SY262182 ACU262181:ACU262182 AMQ262181:AMQ262182 AWM262181:AWM262182 BGI262181:BGI262182 BQE262181:BQE262182 CAA262181:CAA262182 CJW262181:CJW262182 CTS262181:CTS262182 DDO262181:DDO262182 DNK262181:DNK262182 DXG262181:DXG262182 EHC262181:EHC262182 EQY262181:EQY262182 FAU262181:FAU262182 FKQ262181:FKQ262182 FUM262181:FUM262182 GEI262181:GEI262182 GOE262181:GOE262182 GYA262181:GYA262182 HHW262181:HHW262182 HRS262181:HRS262182 IBO262181:IBO262182 ILK262181:ILK262182 IVG262181:IVG262182 JFC262181:JFC262182 JOY262181:JOY262182 JYU262181:JYU262182 KIQ262181:KIQ262182 KSM262181:KSM262182 LCI262181:LCI262182 LME262181:LME262182 LWA262181:LWA262182 MFW262181:MFW262182 MPS262181:MPS262182 MZO262181:MZO262182 NJK262181:NJK262182 NTG262181:NTG262182 ODC262181:ODC262182 OMY262181:OMY262182 OWU262181:OWU262182 PGQ262181:PGQ262182 PQM262181:PQM262182 QAI262181:QAI262182 QKE262181:QKE262182 QUA262181:QUA262182 RDW262181:RDW262182 RNS262181:RNS262182 RXO262181:RXO262182 SHK262181:SHK262182 SRG262181:SRG262182 TBC262181:TBC262182 TKY262181:TKY262182 TUU262181:TUU262182 UEQ262181:UEQ262182 UOM262181:UOM262182 UYI262181:UYI262182 VIE262181:VIE262182 VSA262181:VSA262182 WBW262181:WBW262182 WLS262181:WLS262182 WVO262181:WVO262182 G327717:G327718 JC327717:JC327718 SY327717:SY327718 ACU327717:ACU327718 AMQ327717:AMQ327718 AWM327717:AWM327718 BGI327717:BGI327718 BQE327717:BQE327718 CAA327717:CAA327718 CJW327717:CJW327718 CTS327717:CTS327718 DDO327717:DDO327718 DNK327717:DNK327718 DXG327717:DXG327718 EHC327717:EHC327718 EQY327717:EQY327718 FAU327717:FAU327718 FKQ327717:FKQ327718 FUM327717:FUM327718 GEI327717:GEI327718 GOE327717:GOE327718 GYA327717:GYA327718 HHW327717:HHW327718 HRS327717:HRS327718 IBO327717:IBO327718 ILK327717:ILK327718 IVG327717:IVG327718 JFC327717:JFC327718 JOY327717:JOY327718 JYU327717:JYU327718 KIQ327717:KIQ327718 KSM327717:KSM327718 LCI327717:LCI327718 LME327717:LME327718 LWA327717:LWA327718 MFW327717:MFW327718 MPS327717:MPS327718 MZO327717:MZO327718 NJK327717:NJK327718 NTG327717:NTG327718 ODC327717:ODC327718 OMY327717:OMY327718 OWU327717:OWU327718 PGQ327717:PGQ327718 PQM327717:PQM327718 QAI327717:QAI327718 QKE327717:QKE327718 QUA327717:QUA327718 RDW327717:RDW327718 RNS327717:RNS327718 RXO327717:RXO327718 SHK327717:SHK327718 SRG327717:SRG327718 TBC327717:TBC327718 TKY327717:TKY327718 TUU327717:TUU327718 UEQ327717:UEQ327718 UOM327717:UOM327718 UYI327717:UYI327718 VIE327717:VIE327718 VSA327717:VSA327718 WBW327717:WBW327718 WLS327717:WLS327718 WVO327717:WVO327718 G393253:G393254 JC393253:JC393254 SY393253:SY393254 ACU393253:ACU393254 AMQ393253:AMQ393254 AWM393253:AWM393254 BGI393253:BGI393254 BQE393253:BQE393254 CAA393253:CAA393254 CJW393253:CJW393254 CTS393253:CTS393254 DDO393253:DDO393254 DNK393253:DNK393254 DXG393253:DXG393254 EHC393253:EHC393254 EQY393253:EQY393254 FAU393253:FAU393254 FKQ393253:FKQ393254 FUM393253:FUM393254 GEI393253:GEI393254 GOE393253:GOE393254 GYA393253:GYA393254 HHW393253:HHW393254 HRS393253:HRS393254 IBO393253:IBO393254 ILK393253:ILK393254 IVG393253:IVG393254 JFC393253:JFC393254 JOY393253:JOY393254 JYU393253:JYU393254 KIQ393253:KIQ393254 KSM393253:KSM393254 LCI393253:LCI393254 LME393253:LME393254 LWA393253:LWA393254 MFW393253:MFW393254 MPS393253:MPS393254 MZO393253:MZO393254 NJK393253:NJK393254 NTG393253:NTG393254 ODC393253:ODC393254 OMY393253:OMY393254 OWU393253:OWU393254 PGQ393253:PGQ393254 PQM393253:PQM393254 QAI393253:QAI393254 QKE393253:QKE393254 QUA393253:QUA393254 RDW393253:RDW393254 RNS393253:RNS393254 RXO393253:RXO393254 SHK393253:SHK393254 SRG393253:SRG393254 TBC393253:TBC393254 TKY393253:TKY393254 TUU393253:TUU393254 UEQ393253:UEQ393254 UOM393253:UOM393254 UYI393253:UYI393254 VIE393253:VIE393254 VSA393253:VSA393254 WBW393253:WBW393254 WLS393253:WLS393254 WVO393253:WVO393254 G458789:G458790 JC458789:JC458790 SY458789:SY458790 ACU458789:ACU458790 AMQ458789:AMQ458790 AWM458789:AWM458790 BGI458789:BGI458790 BQE458789:BQE458790 CAA458789:CAA458790 CJW458789:CJW458790 CTS458789:CTS458790 DDO458789:DDO458790 DNK458789:DNK458790 DXG458789:DXG458790 EHC458789:EHC458790 EQY458789:EQY458790 FAU458789:FAU458790 FKQ458789:FKQ458790 FUM458789:FUM458790 GEI458789:GEI458790 GOE458789:GOE458790 GYA458789:GYA458790 HHW458789:HHW458790 HRS458789:HRS458790 IBO458789:IBO458790 ILK458789:ILK458790 IVG458789:IVG458790 JFC458789:JFC458790 JOY458789:JOY458790 JYU458789:JYU458790 KIQ458789:KIQ458790 KSM458789:KSM458790 LCI458789:LCI458790 LME458789:LME458790 LWA458789:LWA458790 MFW458789:MFW458790 MPS458789:MPS458790 MZO458789:MZO458790 NJK458789:NJK458790 NTG458789:NTG458790 ODC458789:ODC458790 OMY458789:OMY458790 OWU458789:OWU458790 PGQ458789:PGQ458790 PQM458789:PQM458790 QAI458789:QAI458790 QKE458789:QKE458790 QUA458789:QUA458790 RDW458789:RDW458790 RNS458789:RNS458790 RXO458789:RXO458790 SHK458789:SHK458790 SRG458789:SRG458790 TBC458789:TBC458790 TKY458789:TKY458790 TUU458789:TUU458790 UEQ458789:UEQ458790 UOM458789:UOM458790 UYI458789:UYI458790 VIE458789:VIE458790 VSA458789:VSA458790 WBW458789:WBW458790 WLS458789:WLS458790 WVO458789:WVO458790 G524325:G524326 JC524325:JC524326 SY524325:SY524326 ACU524325:ACU524326 AMQ524325:AMQ524326 AWM524325:AWM524326 BGI524325:BGI524326 BQE524325:BQE524326 CAA524325:CAA524326 CJW524325:CJW524326 CTS524325:CTS524326 DDO524325:DDO524326 DNK524325:DNK524326 DXG524325:DXG524326 EHC524325:EHC524326 EQY524325:EQY524326 FAU524325:FAU524326 FKQ524325:FKQ524326 FUM524325:FUM524326 GEI524325:GEI524326 GOE524325:GOE524326 GYA524325:GYA524326 HHW524325:HHW524326 HRS524325:HRS524326 IBO524325:IBO524326 ILK524325:ILK524326 IVG524325:IVG524326 JFC524325:JFC524326 JOY524325:JOY524326 JYU524325:JYU524326 KIQ524325:KIQ524326 KSM524325:KSM524326 LCI524325:LCI524326 LME524325:LME524326 LWA524325:LWA524326 MFW524325:MFW524326 MPS524325:MPS524326 MZO524325:MZO524326 NJK524325:NJK524326 NTG524325:NTG524326 ODC524325:ODC524326 OMY524325:OMY524326 OWU524325:OWU524326 PGQ524325:PGQ524326 PQM524325:PQM524326 QAI524325:QAI524326 QKE524325:QKE524326 QUA524325:QUA524326 RDW524325:RDW524326 RNS524325:RNS524326 RXO524325:RXO524326 SHK524325:SHK524326 SRG524325:SRG524326 TBC524325:TBC524326 TKY524325:TKY524326 TUU524325:TUU524326 UEQ524325:UEQ524326 UOM524325:UOM524326 UYI524325:UYI524326 VIE524325:VIE524326 VSA524325:VSA524326 WBW524325:WBW524326 WLS524325:WLS524326 WVO524325:WVO524326 G589861:G589862 JC589861:JC589862 SY589861:SY589862 ACU589861:ACU589862 AMQ589861:AMQ589862 AWM589861:AWM589862 BGI589861:BGI589862 BQE589861:BQE589862 CAA589861:CAA589862 CJW589861:CJW589862 CTS589861:CTS589862 DDO589861:DDO589862 DNK589861:DNK589862 DXG589861:DXG589862 EHC589861:EHC589862 EQY589861:EQY589862 FAU589861:FAU589862 FKQ589861:FKQ589862 FUM589861:FUM589862 GEI589861:GEI589862 GOE589861:GOE589862 GYA589861:GYA589862 HHW589861:HHW589862 HRS589861:HRS589862 IBO589861:IBO589862 ILK589861:ILK589862 IVG589861:IVG589862 JFC589861:JFC589862 JOY589861:JOY589862 JYU589861:JYU589862 KIQ589861:KIQ589862 KSM589861:KSM589862 LCI589861:LCI589862 LME589861:LME589862 LWA589861:LWA589862 MFW589861:MFW589862 MPS589861:MPS589862 MZO589861:MZO589862 NJK589861:NJK589862 NTG589861:NTG589862 ODC589861:ODC589862 OMY589861:OMY589862 OWU589861:OWU589862 PGQ589861:PGQ589862 PQM589861:PQM589862 QAI589861:QAI589862 QKE589861:QKE589862 QUA589861:QUA589862 RDW589861:RDW589862 RNS589861:RNS589862 RXO589861:RXO589862 SHK589861:SHK589862 SRG589861:SRG589862 TBC589861:TBC589862 TKY589861:TKY589862 TUU589861:TUU589862 UEQ589861:UEQ589862 UOM589861:UOM589862 UYI589861:UYI589862 VIE589861:VIE589862 VSA589861:VSA589862 WBW589861:WBW589862 WLS589861:WLS589862 WVO589861:WVO589862 G655397:G655398 JC655397:JC655398 SY655397:SY655398 ACU655397:ACU655398 AMQ655397:AMQ655398 AWM655397:AWM655398 BGI655397:BGI655398 BQE655397:BQE655398 CAA655397:CAA655398 CJW655397:CJW655398 CTS655397:CTS655398 DDO655397:DDO655398 DNK655397:DNK655398 DXG655397:DXG655398 EHC655397:EHC655398 EQY655397:EQY655398 FAU655397:FAU655398 FKQ655397:FKQ655398 FUM655397:FUM655398 GEI655397:GEI655398 GOE655397:GOE655398 GYA655397:GYA655398 HHW655397:HHW655398 HRS655397:HRS655398 IBO655397:IBO655398 ILK655397:ILK655398 IVG655397:IVG655398 JFC655397:JFC655398 JOY655397:JOY655398 JYU655397:JYU655398 KIQ655397:KIQ655398 KSM655397:KSM655398 LCI655397:LCI655398 LME655397:LME655398 LWA655397:LWA655398 MFW655397:MFW655398 MPS655397:MPS655398 MZO655397:MZO655398 NJK655397:NJK655398 NTG655397:NTG655398 ODC655397:ODC655398 OMY655397:OMY655398 OWU655397:OWU655398 PGQ655397:PGQ655398 PQM655397:PQM655398 QAI655397:QAI655398 QKE655397:QKE655398 QUA655397:QUA655398 RDW655397:RDW655398 RNS655397:RNS655398 RXO655397:RXO655398 SHK655397:SHK655398 SRG655397:SRG655398 TBC655397:TBC655398 TKY655397:TKY655398 TUU655397:TUU655398 UEQ655397:UEQ655398 UOM655397:UOM655398 UYI655397:UYI655398 VIE655397:VIE655398 VSA655397:VSA655398 WBW655397:WBW655398 WLS655397:WLS655398 WVO655397:WVO655398 G720933:G720934 JC720933:JC720934 SY720933:SY720934 ACU720933:ACU720934 AMQ720933:AMQ720934 AWM720933:AWM720934 BGI720933:BGI720934 BQE720933:BQE720934 CAA720933:CAA720934 CJW720933:CJW720934 CTS720933:CTS720934 DDO720933:DDO720934 DNK720933:DNK720934 DXG720933:DXG720934 EHC720933:EHC720934 EQY720933:EQY720934 FAU720933:FAU720934 FKQ720933:FKQ720934 FUM720933:FUM720934 GEI720933:GEI720934 GOE720933:GOE720934 GYA720933:GYA720934 HHW720933:HHW720934 HRS720933:HRS720934 IBO720933:IBO720934 ILK720933:ILK720934 IVG720933:IVG720934 JFC720933:JFC720934 JOY720933:JOY720934 JYU720933:JYU720934 KIQ720933:KIQ720934 KSM720933:KSM720934 LCI720933:LCI720934 LME720933:LME720934 LWA720933:LWA720934 MFW720933:MFW720934 MPS720933:MPS720934 MZO720933:MZO720934 NJK720933:NJK720934 NTG720933:NTG720934 ODC720933:ODC720934 OMY720933:OMY720934 OWU720933:OWU720934 PGQ720933:PGQ720934 PQM720933:PQM720934 QAI720933:QAI720934 QKE720933:QKE720934 QUA720933:QUA720934 RDW720933:RDW720934 RNS720933:RNS720934 RXO720933:RXO720934 SHK720933:SHK720934 SRG720933:SRG720934 TBC720933:TBC720934 TKY720933:TKY720934 TUU720933:TUU720934 UEQ720933:UEQ720934 UOM720933:UOM720934 UYI720933:UYI720934 VIE720933:VIE720934 VSA720933:VSA720934 WBW720933:WBW720934 WLS720933:WLS720934 WVO720933:WVO720934 G786469:G786470 JC786469:JC786470 SY786469:SY786470 ACU786469:ACU786470 AMQ786469:AMQ786470 AWM786469:AWM786470 BGI786469:BGI786470 BQE786469:BQE786470 CAA786469:CAA786470 CJW786469:CJW786470 CTS786469:CTS786470 DDO786469:DDO786470 DNK786469:DNK786470 DXG786469:DXG786470 EHC786469:EHC786470 EQY786469:EQY786470 FAU786469:FAU786470 FKQ786469:FKQ786470 FUM786469:FUM786470 GEI786469:GEI786470 GOE786469:GOE786470 GYA786469:GYA786470 HHW786469:HHW786470 HRS786469:HRS786470 IBO786469:IBO786470 ILK786469:ILK786470 IVG786469:IVG786470 JFC786469:JFC786470 JOY786469:JOY786470 JYU786469:JYU786470 KIQ786469:KIQ786470 KSM786469:KSM786470 LCI786469:LCI786470 LME786469:LME786470 LWA786469:LWA786470 MFW786469:MFW786470 MPS786469:MPS786470 MZO786469:MZO786470 NJK786469:NJK786470 NTG786469:NTG786470 ODC786469:ODC786470 OMY786469:OMY786470 OWU786469:OWU786470 PGQ786469:PGQ786470 PQM786469:PQM786470 QAI786469:QAI786470 QKE786469:QKE786470 QUA786469:QUA786470 RDW786469:RDW786470 RNS786469:RNS786470 RXO786469:RXO786470 SHK786469:SHK786470 SRG786469:SRG786470 TBC786469:TBC786470 TKY786469:TKY786470 TUU786469:TUU786470 UEQ786469:UEQ786470 UOM786469:UOM786470 UYI786469:UYI786470 VIE786469:VIE786470 VSA786469:VSA786470 WBW786469:WBW786470 WLS786469:WLS786470 WVO786469:WVO786470 G852005:G852006 JC852005:JC852006 SY852005:SY852006 ACU852005:ACU852006 AMQ852005:AMQ852006 AWM852005:AWM852006 BGI852005:BGI852006 BQE852005:BQE852006 CAA852005:CAA852006 CJW852005:CJW852006 CTS852005:CTS852006 DDO852005:DDO852006 DNK852005:DNK852006 DXG852005:DXG852006 EHC852005:EHC852006 EQY852005:EQY852006 FAU852005:FAU852006 FKQ852005:FKQ852006 FUM852005:FUM852006 GEI852005:GEI852006 GOE852005:GOE852006 GYA852005:GYA852006 HHW852005:HHW852006 HRS852005:HRS852006 IBO852005:IBO852006 ILK852005:ILK852006 IVG852005:IVG852006 JFC852005:JFC852006 JOY852005:JOY852006 JYU852005:JYU852006 KIQ852005:KIQ852006 KSM852005:KSM852006 LCI852005:LCI852006 LME852005:LME852006 LWA852005:LWA852006 MFW852005:MFW852006 MPS852005:MPS852006 MZO852005:MZO852006 NJK852005:NJK852006 NTG852005:NTG852006 ODC852005:ODC852006 OMY852005:OMY852006 OWU852005:OWU852006 PGQ852005:PGQ852006 PQM852005:PQM852006 QAI852005:QAI852006 QKE852005:QKE852006 QUA852005:QUA852006 RDW852005:RDW852006 RNS852005:RNS852006 RXO852005:RXO852006 SHK852005:SHK852006 SRG852005:SRG852006 TBC852005:TBC852006 TKY852005:TKY852006 TUU852005:TUU852006 UEQ852005:UEQ852006 UOM852005:UOM852006 UYI852005:UYI852006 VIE852005:VIE852006 VSA852005:VSA852006 WBW852005:WBW852006 WLS852005:WLS852006 WVO852005:WVO852006 G917541:G917542 JC917541:JC917542 SY917541:SY917542 ACU917541:ACU917542 AMQ917541:AMQ917542 AWM917541:AWM917542 BGI917541:BGI917542 BQE917541:BQE917542 CAA917541:CAA917542 CJW917541:CJW917542 CTS917541:CTS917542 DDO917541:DDO917542 DNK917541:DNK917542 DXG917541:DXG917542 EHC917541:EHC917542 EQY917541:EQY917542 FAU917541:FAU917542 FKQ917541:FKQ917542 FUM917541:FUM917542 GEI917541:GEI917542 GOE917541:GOE917542 GYA917541:GYA917542 HHW917541:HHW917542 HRS917541:HRS917542 IBO917541:IBO917542 ILK917541:ILK917542 IVG917541:IVG917542 JFC917541:JFC917542 JOY917541:JOY917542 JYU917541:JYU917542 KIQ917541:KIQ917542 KSM917541:KSM917542 LCI917541:LCI917542 LME917541:LME917542 LWA917541:LWA917542 MFW917541:MFW917542 MPS917541:MPS917542 MZO917541:MZO917542 NJK917541:NJK917542 NTG917541:NTG917542 ODC917541:ODC917542 OMY917541:OMY917542 OWU917541:OWU917542 PGQ917541:PGQ917542 PQM917541:PQM917542 QAI917541:QAI917542 QKE917541:QKE917542 QUA917541:QUA917542 RDW917541:RDW917542 RNS917541:RNS917542 RXO917541:RXO917542 SHK917541:SHK917542 SRG917541:SRG917542 TBC917541:TBC917542 TKY917541:TKY917542 TUU917541:TUU917542 UEQ917541:UEQ917542 UOM917541:UOM917542 UYI917541:UYI917542 VIE917541:VIE917542 VSA917541:VSA917542 WBW917541:WBW917542 WLS917541:WLS917542 WVO917541:WVO917542 G983077:G983078 JC983077:JC983078 SY983077:SY983078 ACU983077:ACU983078 AMQ983077:AMQ983078 AWM983077:AWM983078 BGI983077:BGI983078 BQE983077:BQE983078 CAA983077:CAA983078 CJW983077:CJW983078 CTS983077:CTS983078 DDO983077:DDO983078 DNK983077:DNK983078 DXG983077:DXG983078 EHC983077:EHC983078 EQY983077:EQY983078 FAU983077:FAU983078 FKQ983077:FKQ983078 FUM983077:FUM983078 GEI983077:GEI983078 GOE983077:GOE983078 GYA983077:GYA983078 HHW983077:HHW983078 HRS983077:HRS983078 IBO983077:IBO983078 ILK983077:ILK983078 IVG983077:IVG983078 JFC983077:JFC983078 JOY983077:JOY983078 JYU983077:JYU983078 KIQ983077:KIQ983078 KSM983077:KSM983078 LCI983077:LCI983078 LME983077:LME983078 LWA983077:LWA983078 MFW983077:MFW983078 MPS983077:MPS983078 MZO983077:MZO983078 NJK983077:NJK983078 NTG983077:NTG983078 ODC983077:ODC983078 OMY983077:OMY983078 OWU983077:OWU983078 PGQ983077:PGQ983078 PQM983077:PQM983078 QAI983077:QAI983078 QKE983077:QKE983078 QUA983077:QUA983078 RDW983077:RDW983078 RNS983077:RNS983078 RXO983077:RXO983078 SHK983077:SHK983078 SRG983077:SRG983078 TBC983077:TBC983078 TKY983077:TKY983078 TUU983077:TUU983078 UEQ983077:UEQ983078 UOM983077:UOM983078 UYI983077:UYI983078 VIE983077:VIE983078 VSA983077:VSA983078 WBW983077:WBW983078 WLS983077:WLS983078 WVO983077:WVO983078 WVO24:WVO25 WLS24:WLS25 WBW24:WBW25 VSA24:VSA25 VIE24:VIE25 UYI24:UYI25 UOM24:UOM25 UEQ24:UEQ25 TUU24:TUU25 TKY24:TKY25 TBC24:TBC25 SRG24:SRG25 SHK24:SHK25 RXO24:RXO25 RNS24:RNS25 RDW24:RDW25 QUA24:QUA25 QKE24:QKE25 QAI24:QAI25 PQM24:PQM25 PGQ24:PGQ25 OWU24:OWU25 OMY24:OMY25 ODC24:ODC25 NTG24:NTG25 NJK24:NJK25 MZO24:MZO25 MPS24:MPS25 MFW24:MFW25 LWA24:LWA25 LME24:LME25 LCI24:LCI25 KSM24:KSM25 KIQ24:KIQ25 JYU24:JYU25 JOY24:JOY25 JFC24:JFC25 IVG24:IVG25 ILK24:ILK25 IBO24:IBO25 HRS24:HRS25 HHW24:HHW25 GYA24:GYA25 GOE24:GOE25 GEI24:GEI25 FUM24:FUM25 FKQ24:FKQ25 FAU24:FAU25 EQY24:EQY25 EHC24:EHC25 DXG24:DXG25 DNK24:DNK25 DDO24:DDO25 CTS24:CTS25 CJW24:CJW25 CAA24:CAA25 BQE24:BQE25 BGI24:BGI25 AWM24:AWM25 AMQ24:AMQ25 ACU24:ACU25 SY24:SY25 JC24:JC25 G24:G25 WLS34:WLS35 WBW34:WBW35 VSA34:VSA35 VIE34:VIE35 UYI34:UYI35 UOM34:UOM35 UEQ34:UEQ35 TUU34:TUU35 TKY34:TKY35 TBC34:TBC35 SRG34:SRG35 SHK34:SHK35 RXO34:RXO35 RNS34:RNS35 RDW34:RDW35 QUA34:QUA35 QKE34:QKE35 QAI34:QAI35 PQM34:PQM35 PGQ34:PGQ35 OWU34:OWU35 OMY34:OMY35 ODC34:ODC35 NTG34:NTG35 NJK34:NJK35 MZO34:MZO35 MPS34:MPS35 MFW34:MFW35 LWA34:LWA35 LME34:LME35 LCI34:LCI35 KSM34:KSM35 KIQ34:KIQ35 JYU34:JYU35 JOY34:JOY35 JFC34:JFC35 IVG34:IVG35 ILK34:ILK35 IBO34:IBO35 HRS34:HRS35 HHW34:HHW35 GYA34:GYA35 GOE34:GOE35 GEI34:GEI35 FUM34:FUM35 FKQ34:FKQ35 FAU34:FAU35 EQY34:EQY35 EHC34:EHC35 DXG34:DXG35 DNK34:DNK35 DDO34:DDO35 CTS34:CTS35 CJW34:CJW35 CAA34:CAA35 BQE34:BQE35 BGI34:BGI35 AWM34:AWM35 AMQ34:AMQ35 ACU34:ACU35 SY34:SY35 JC34:JC35 G34:G35 WVO34:WVO35 WLS29:WLS30 WBW29:WBW30 VSA29:VSA30 VIE29:VIE30 UYI29:UYI30 UOM29:UOM30 UEQ29:UEQ30 TUU29:TUU30 TKY29:TKY30 TBC29:TBC30 SRG29:SRG30 SHK29:SHK30 RXO29:RXO30 RNS29:RNS30 RDW29:RDW30 QUA29:QUA30 QKE29:QKE30 QAI29:QAI30 PQM29:PQM30 PGQ29:PGQ30 OWU29:OWU30 OMY29:OMY30 ODC29:ODC30 NTG29:NTG30 NJK29:NJK30 MZO29:MZO30 MPS29:MPS30 MFW29:MFW30 LWA29:LWA30 LME29:LME30 LCI29:LCI30 KSM29:KSM30 KIQ29:KIQ30 JYU29:JYU30 JOY29:JOY30 JFC29:JFC30 IVG29:IVG30 ILK29:ILK30 IBO29:IBO30 HRS29:HRS30 HHW29:HHW30 GYA29:GYA30 GOE29:GOE30 GEI29:GEI30 FUM29:FUM30 FKQ29:FKQ30 FAU29:FAU30 EQY29:EQY30 EHC29:EHC30 DXG29:DXG30 DNK29:DNK30 DDO29:DDO30 CTS29:CTS30 CJW29:CJW30 CAA29:CAA30 BQE29:BQE30 BGI29:BGI30 AWM29:AWM30 AMQ29:AMQ30 ACU29:ACU30 SY29:SY30 JC29:JC30 G29:G30 WVO29:WVO30"/>
  </dataValidations>
  <printOptions horizontalCentered="1"/>
  <pageMargins left="0.59055118110236227" right="0" top="0.59055118110236227" bottom="0.78740157480314965" header="0" footer="0.39370078740157483"/>
  <pageSetup paperSize="9" scale="70" orientation="landscape" r:id="rId1"/>
  <headerFooter>
    <oddFooter>&amp;RPágina &amp;P de &amp;N</oddFooter>
  </headerFooter>
  <rowBreaks count="1" manualBreakCount="1">
    <brk id="33" min="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AE237"/>
  <sheetViews>
    <sheetView view="pageBreakPreview" topLeftCell="B209" zoomScale="60" workbookViewId="0">
      <selection activeCell="G94" sqref="G94"/>
    </sheetView>
  </sheetViews>
  <sheetFormatPr defaultRowHeight="14.4"/>
  <cols>
    <col min="1" max="1" width="6.109375" customWidth="1"/>
    <col min="2" max="2" width="16.33203125" customWidth="1"/>
    <col min="3" max="3" width="59.44140625" customWidth="1"/>
    <col min="4" max="4" width="8.5546875" customWidth="1"/>
    <col min="5" max="5" width="16.6640625" customWidth="1"/>
    <col min="6" max="6" width="12.88671875" customWidth="1"/>
    <col min="7" max="7" width="14" customWidth="1"/>
  </cols>
  <sheetData>
    <row r="1" spans="2:7" ht="7.5" customHeight="1">
      <c r="B1" s="219"/>
      <c r="C1" s="230"/>
      <c r="D1" s="230"/>
      <c r="E1" s="230"/>
      <c r="F1" s="230"/>
      <c r="G1" s="231"/>
    </row>
    <row r="2" spans="2:7" ht="17.399999999999999">
      <c r="B2" s="256" t="s">
        <v>179</v>
      </c>
      <c r="C2" s="257"/>
      <c r="D2" s="257"/>
      <c r="E2" s="257"/>
      <c r="F2" s="257"/>
      <c r="G2" s="258"/>
    </row>
    <row r="3" spans="2:7" ht="15.6">
      <c r="B3" s="259" t="s">
        <v>180</v>
      </c>
      <c r="C3" s="260"/>
      <c r="D3" s="260"/>
      <c r="E3" s="260"/>
      <c r="F3" s="260"/>
      <c r="G3" s="261"/>
    </row>
    <row r="4" spans="2:7" ht="15.6">
      <c r="B4" s="259" t="s">
        <v>189</v>
      </c>
      <c r="C4" s="260"/>
      <c r="D4" s="260"/>
      <c r="E4" s="260"/>
      <c r="F4" s="260"/>
      <c r="G4" s="261"/>
    </row>
    <row r="5" spans="2:7" ht="8.25" customHeight="1">
      <c r="B5" s="220"/>
      <c r="C5" s="221"/>
      <c r="D5" s="221"/>
      <c r="E5" s="221"/>
      <c r="F5" s="221"/>
      <c r="G5" s="222"/>
    </row>
    <row r="6" spans="2:7" ht="18" thickBot="1">
      <c r="B6" s="281" t="s">
        <v>72</v>
      </c>
      <c r="C6" s="282"/>
      <c r="D6" s="282"/>
      <c r="E6" s="282"/>
      <c r="F6" s="282"/>
      <c r="G6" s="283"/>
    </row>
    <row r="7" spans="2:7" ht="60" customHeight="1" thickBot="1">
      <c r="B7" s="148" t="s">
        <v>60</v>
      </c>
      <c r="C7" s="267" t="s">
        <v>59</v>
      </c>
      <c r="D7" s="268"/>
      <c r="E7" s="268"/>
      <c r="F7" s="268"/>
      <c r="G7" s="269"/>
    </row>
    <row r="8" spans="2:7" ht="34.5" customHeight="1" thickBot="1">
      <c r="B8" s="265" t="s">
        <v>87</v>
      </c>
      <c r="C8" s="266"/>
      <c r="D8" s="266"/>
      <c r="E8" s="266"/>
      <c r="F8" s="280"/>
      <c r="G8" s="153">
        <f>SUM(G15)</f>
        <v>30.68487</v>
      </c>
    </row>
    <row r="9" spans="2:7" ht="19.5" customHeight="1" thickBot="1">
      <c r="B9" s="275" t="s">
        <v>61</v>
      </c>
      <c r="C9" s="276"/>
      <c r="D9" s="276"/>
      <c r="E9" s="276"/>
      <c r="F9" s="276"/>
      <c r="G9" s="277"/>
    </row>
    <row r="10" spans="2:7" ht="19.5" customHeight="1">
      <c r="B10" s="250" t="s">
        <v>79</v>
      </c>
      <c r="C10" s="251"/>
      <c r="D10" s="251"/>
      <c r="E10" s="251"/>
      <c r="F10" s="251"/>
      <c r="G10" s="252"/>
    </row>
    <row r="11" spans="2:7" ht="19.5" customHeight="1">
      <c r="B11" s="247" t="s">
        <v>50</v>
      </c>
      <c r="C11" s="248"/>
      <c r="D11" s="248"/>
      <c r="E11" s="248"/>
      <c r="F11" s="248"/>
      <c r="G11" s="249"/>
    </row>
    <row r="12" spans="2:7" ht="19.5" customHeight="1">
      <c r="B12" s="149" t="s">
        <v>41</v>
      </c>
      <c r="C12" s="150" t="s">
        <v>42</v>
      </c>
      <c r="D12" s="151" t="s">
        <v>43</v>
      </c>
      <c r="E12" s="152" t="s">
        <v>44</v>
      </c>
      <c r="F12" s="152" t="s">
        <v>45</v>
      </c>
      <c r="G12" s="152" t="s">
        <v>46</v>
      </c>
    </row>
    <row r="13" spans="2:7" ht="24" customHeight="1">
      <c r="B13" s="154" t="s">
        <v>56</v>
      </c>
      <c r="C13" s="155" t="s">
        <v>53</v>
      </c>
      <c r="D13" s="156" t="s">
        <v>51</v>
      </c>
      <c r="E13" s="157">
        <v>18.18</v>
      </c>
      <c r="F13" s="157">
        <v>0.76300000000000001</v>
      </c>
      <c r="G13" s="157">
        <f>E13*F13</f>
        <v>13.87134</v>
      </c>
    </row>
    <row r="14" spans="2:7" ht="23.25" customHeight="1">
      <c r="B14" s="154" t="s">
        <v>57</v>
      </c>
      <c r="C14" s="155" t="s">
        <v>54</v>
      </c>
      <c r="D14" s="156" t="s">
        <v>51</v>
      </c>
      <c r="E14" s="157">
        <v>14.71</v>
      </c>
      <c r="F14" s="157">
        <v>1.143</v>
      </c>
      <c r="G14" s="157">
        <f>E14*F14</f>
        <v>16.81353</v>
      </c>
    </row>
    <row r="15" spans="2:7" ht="15.75" customHeight="1">
      <c r="B15" s="158"/>
      <c r="C15" s="159" t="s">
        <v>52</v>
      </c>
      <c r="D15" s="160"/>
      <c r="E15" s="161" t="str">
        <f>IF(F15="","",G15/F15)</f>
        <v/>
      </c>
      <c r="F15" s="162"/>
      <c r="G15" s="162">
        <f>SUM(G13:G14)</f>
        <v>30.68487</v>
      </c>
    </row>
    <row r="16" spans="2:7" ht="35.25" customHeight="1" thickBot="1">
      <c r="B16" s="272" t="s">
        <v>55</v>
      </c>
      <c r="C16" s="273"/>
      <c r="D16" s="273"/>
      <c r="E16" s="273"/>
      <c r="F16" s="273"/>
      <c r="G16" s="278"/>
    </row>
    <row r="17" spans="2:7" ht="18" thickBot="1">
      <c r="B17" s="262" t="s">
        <v>73</v>
      </c>
      <c r="C17" s="263"/>
      <c r="D17" s="263"/>
      <c r="E17" s="263"/>
      <c r="F17" s="263"/>
      <c r="G17" s="264"/>
    </row>
    <row r="18" spans="2:7" ht="60" customHeight="1" thickBot="1">
      <c r="B18" s="148" t="s">
        <v>40</v>
      </c>
      <c r="C18" s="267" t="s">
        <v>63</v>
      </c>
      <c r="D18" s="268"/>
      <c r="E18" s="268"/>
      <c r="F18" s="268"/>
      <c r="G18" s="269"/>
    </row>
    <row r="19" spans="2:7" ht="34.5" customHeight="1" thickBot="1">
      <c r="B19" s="265" t="s">
        <v>47</v>
      </c>
      <c r="C19" s="266"/>
      <c r="D19" s="266"/>
      <c r="E19" s="266"/>
      <c r="F19" s="280"/>
      <c r="G19" s="153">
        <f>SUM(G27,G34)</f>
        <v>15.6880016</v>
      </c>
    </row>
    <row r="20" spans="2:7" ht="19.5" customHeight="1" thickBot="1">
      <c r="B20" s="275" t="s">
        <v>48</v>
      </c>
      <c r="C20" s="276"/>
      <c r="D20" s="276"/>
      <c r="E20" s="276"/>
      <c r="F20" s="276"/>
      <c r="G20" s="277"/>
    </row>
    <row r="21" spans="2:7" ht="19.5" customHeight="1">
      <c r="B21" s="250" t="s">
        <v>49</v>
      </c>
      <c r="C21" s="251"/>
      <c r="D21" s="251"/>
      <c r="E21" s="251"/>
      <c r="F21" s="251"/>
      <c r="G21" s="252"/>
    </row>
    <row r="22" spans="2:7" ht="19.5" customHeight="1">
      <c r="B22" s="247" t="s">
        <v>50</v>
      </c>
      <c r="C22" s="248"/>
      <c r="D22" s="248"/>
      <c r="E22" s="248"/>
      <c r="F22" s="248"/>
      <c r="G22" s="249"/>
    </row>
    <row r="23" spans="2:7" ht="44.4" customHeight="1">
      <c r="B23" s="164" t="s">
        <v>68</v>
      </c>
      <c r="C23" s="253" t="s">
        <v>63</v>
      </c>
      <c r="D23" s="254"/>
      <c r="E23" s="254"/>
      <c r="F23" s="254"/>
      <c r="G23" s="255"/>
    </row>
    <row r="24" spans="2:7" ht="19.5" customHeight="1">
      <c r="B24" s="149" t="s">
        <v>41</v>
      </c>
      <c r="C24" s="150" t="s">
        <v>42</v>
      </c>
      <c r="D24" s="151" t="s">
        <v>43</v>
      </c>
      <c r="E24" s="152" t="s">
        <v>44</v>
      </c>
      <c r="F24" s="152" t="s">
        <v>45</v>
      </c>
      <c r="G24" s="152" t="s">
        <v>46</v>
      </c>
    </row>
    <row r="25" spans="2:7" ht="24" customHeight="1">
      <c r="B25" s="154" t="s">
        <v>64</v>
      </c>
      <c r="C25" s="155" t="s">
        <v>65</v>
      </c>
      <c r="D25" s="156" t="s">
        <v>51</v>
      </c>
      <c r="E25" s="157">
        <v>15.2</v>
      </c>
      <c r="F25" s="157">
        <v>0.34599999999999997</v>
      </c>
      <c r="G25" s="157">
        <f>E25*F25</f>
        <v>5.259199999999999</v>
      </c>
    </row>
    <row r="26" spans="2:7" ht="23.25" customHeight="1">
      <c r="B26" s="154" t="s">
        <v>57</v>
      </c>
      <c r="C26" s="155" t="s">
        <v>66</v>
      </c>
      <c r="D26" s="156" t="s">
        <v>51</v>
      </c>
      <c r="E26" s="157">
        <v>14.71</v>
      </c>
      <c r="F26" s="157">
        <v>0.69199999999999995</v>
      </c>
      <c r="G26" s="157">
        <f>E26*F26</f>
        <v>10.179320000000001</v>
      </c>
    </row>
    <row r="27" spans="2:7" ht="15.75" customHeight="1">
      <c r="B27" s="158"/>
      <c r="C27" s="159" t="s">
        <v>52</v>
      </c>
      <c r="D27" s="160"/>
      <c r="E27" s="161" t="str">
        <f>IF(F27="","",G27/F27)</f>
        <v/>
      </c>
      <c r="F27" s="162"/>
      <c r="G27" s="162">
        <f>SUM(G25:G26)</f>
        <v>15.43852</v>
      </c>
    </row>
    <row r="28" spans="2:7" ht="15" thickBot="1">
      <c r="B28" s="272" t="s">
        <v>62</v>
      </c>
      <c r="C28" s="273"/>
      <c r="D28" s="273"/>
      <c r="E28" s="273"/>
      <c r="F28" s="273"/>
      <c r="G28" s="278"/>
    </row>
    <row r="29" spans="2:7" ht="19.5" customHeight="1">
      <c r="B29" s="250" t="s">
        <v>70</v>
      </c>
      <c r="C29" s="251"/>
      <c r="D29" s="251"/>
      <c r="E29" s="251"/>
      <c r="F29" s="251"/>
      <c r="G29" s="252"/>
    </row>
    <row r="30" spans="2:7" ht="19.5" customHeight="1">
      <c r="B30" s="247" t="s">
        <v>50</v>
      </c>
      <c r="C30" s="248"/>
      <c r="D30" s="248"/>
      <c r="E30" s="248"/>
      <c r="F30" s="248"/>
      <c r="G30" s="249"/>
    </row>
    <row r="31" spans="2:7" ht="31.5" customHeight="1">
      <c r="B31" s="164" t="s">
        <v>71</v>
      </c>
      <c r="C31" s="253" t="s">
        <v>67</v>
      </c>
      <c r="D31" s="254"/>
      <c r="E31" s="254"/>
      <c r="F31" s="254"/>
      <c r="G31" s="255"/>
    </row>
    <row r="32" spans="2:7" ht="19.5" customHeight="1">
      <c r="B32" s="149" t="s">
        <v>41</v>
      </c>
      <c r="C32" s="150" t="s">
        <v>42</v>
      </c>
      <c r="D32" s="151" t="s">
        <v>43</v>
      </c>
      <c r="E32" s="152" t="s">
        <v>44</v>
      </c>
      <c r="F32" s="152" t="s">
        <v>45</v>
      </c>
      <c r="G32" s="152" t="s">
        <v>46</v>
      </c>
    </row>
    <row r="33" spans="2:7" ht="24" customHeight="1">
      <c r="B33" s="167" t="s">
        <v>57</v>
      </c>
      <c r="C33" s="168" t="s">
        <v>69</v>
      </c>
      <c r="D33" s="1" t="s">
        <v>51</v>
      </c>
      <c r="E33" s="166">
        <v>124.74079999999999</v>
      </c>
      <c r="F33" s="165">
        <v>2E-3</v>
      </c>
      <c r="G33" s="166">
        <f>E33*F33</f>
        <v>0.2494816</v>
      </c>
    </row>
    <row r="34" spans="2:7" ht="15.75" customHeight="1">
      <c r="B34" s="158"/>
      <c r="C34" s="159" t="s">
        <v>52</v>
      </c>
      <c r="D34" s="160"/>
      <c r="E34" s="161" t="str">
        <f>IF(F34="","",G34/F34)</f>
        <v/>
      </c>
      <c r="F34" s="162"/>
      <c r="G34" s="162">
        <f>SUM(G33:G33)</f>
        <v>0.2494816</v>
      </c>
    </row>
    <row r="35" spans="2:7">
      <c r="B35" s="272" t="s">
        <v>91</v>
      </c>
      <c r="C35" s="273"/>
      <c r="D35" s="273"/>
      <c r="E35" s="273"/>
      <c r="F35" s="273"/>
      <c r="G35" s="278"/>
    </row>
    <row r="36" spans="2:7" ht="35.4" customHeight="1">
      <c r="C36" s="279" t="s">
        <v>183</v>
      </c>
      <c r="D36" s="279"/>
      <c r="E36" s="279"/>
      <c r="F36" s="279"/>
      <c r="G36" s="279"/>
    </row>
    <row r="37" spans="2:7" ht="15" thickBot="1">
      <c r="C37" t="s">
        <v>184</v>
      </c>
    </row>
    <row r="38" spans="2:7" ht="18" thickBot="1">
      <c r="B38" s="262" t="s">
        <v>78</v>
      </c>
      <c r="C38" s="263"/>
      <c r="D38" s="263"/>
      <c r="E38" s="263"/>
      <c r="F38" s="263"/>
      <c r="G38" s="264"/>
    </row>
    <row r="39" spans="2:7" ht="42" customHeight="1" thickBot="1">
      <c r="B39" s="148" t="s">
        <v>82</v>
      </c>
      <c r="C39" s="267" t="s">
        <v>81</v>
      </c>
      <c r="D39" s="268"/>
      <c r="E39" s="268"/>
      <c r="F39" s="268"/>
      <c r="G39" s="269"/>
    </row>
    <row r="40" spans="2:7" ht="24" customHeight="1" thickBot="1">
      <c r="B40" s="265" t="s">
        <v>86</v>
      </c>
      <c r="C40" s="266"/>
      <c r="D40" s="266"/>
      <c r="E40" s="266"/>
      <c r="F40" s="280"/>
      <c r="G40" s="153">
        <f>SUM(G48+G55)</f>
        <v>38.608682399999999</v>
      </c>
    </row>
    <row r="41" spans="2:7" ht="24.75" customHeight="1" thickBot="1">
      <c r="B41" s="275" t="s">
        <v>85</v>
      </c>
      <c r="C41" s="276"/>
      <c r="D41" s="276"/>
      <c r="E41" s="276"/>
      <c r="F41" s="276"/>
      <c r="G41" s="277"/>
    </row>
    <row r="42" spans="2:7" ht="19.5" customHeight="1">
      <c r="B42" s="250" t="s">
        <v>83</v>
      </c>
      <c r="C42" s="251"/>
      <c r="D42" s="251"/>
      <c r="E42" s="251"/>
      <c r="F42" s="251"/>
      <c r="G42" s="252"/>
    </row>
    <row r="43" spans="2:7" ht="17.25" customHeight="1">
      <c r="B43" s="247" t="s">
        <v>50</v>
      </c>
      <c r="C43" s="248"/>
      <c r="D43" s="248"/>
      <c r="E43" s="248"/>
      <c r="F43" s="248"/>
      <c r="G43" s="249"/>
    </row>
    <row r="44" spans="2:7" ht="31.5" customHeight="1">
      <c r="B44" s="164" t="s">
        <v>80</v>
      </c>
      <c r="C44" s="253" t="s">
        <v>81</v>
      </c>
      <c r="D44" s="254"/>
      <c r="E44" s="254"/>
      <c r="F44" s="254"/>
      <c r="G44" s="255"/>
    </row>
    <row r="45" spans="2:7" ht="19.5" customHeight="1">
      <c r="B45" s="149" t="s">
        <v>41</v>
      </c>
      <c r="C45" s="150" t="s">
        <v>42</v>
      </c>
      <c r="D45" s="151" t="s">
        <v>43</v>
      </c>
      <c r="E45" s="152" t="s">
        <v>44</v>
      </c>
      <c r="F45" s="152" t="s">
        <v>45</v>
      </c>
      <c r="G45" s="152" t="s">
        <v>46</v>
      </c>
    </row>
    <row r="46" spans="2:7" ht="24" customHeight="1">
      <c r="B46" s="154" t="s">
        <v>64</v>
      </c>
      <c r="C46" s="155" t="s">
        <v>65</v>
      </c>
      <c r="D46" s="156" t="s">
        <v>51</v>
      </c>
      <c r="E46" s="157">
        <v>15.2</v>
      </c>
      <c r="F46" s="157">
        <v>0.78700000000000003</v>
      </c>
      <c r="G46" s="157">
        <f>E46*F46</f>
        <v>11.962400000000001</v>
      </c>
    </row>
    <row r="47" spans="2:7" ht="23.25" customHeight="1">
      <c r="B47" s="154" t="s">
        <v>57</v>
      </c>
      <c r="C47" s="155" t="s">
        <v>66</v>
      </c>
      <c r="D47" s="156" t="s">
        <v>51</v>
      </c>
      <c r="E47" s="157">
        <v>14.71</v>
      </c>
      <c r="F47" s="157">
        <v>1.5740000000000001</v>
      </c>
      <c r="G47" s="157">
        <f>E47*F47</f>
        <v>23.153540000000003</v>
      </c>
    </row>
    <row r="48" spans="2:7" ht="15.75" customHeight="1">
      <c r="B48" s="158"/>
      <c r="C48" s="159" t="s">
        <v>52</v>
      </c>
      <c r="D48" s="160"/>
      <c r="E48" s="161" t="str">
        <f>IF(F48="","",G48/F48)</f>
        <v/>
      </c>
      <c r="F48" s="162"/>
      <c r="G48" s="162">
        <f>SUM(G46:G47)</f>
        <v>35.115940000000002</v>
      </c>
    </row>
    <row r="49" spans="2:10" ht="15" thickBot="1">
      <c r="B49" s="272" t="s">
        <v>90</v>
      </c>
      <c r="C49" s="273"/>
      <c r="D49" s="273"/>
      <c r="E49" s="273"/>
      <c r="F49" s="273"/>
      <c r="G49" s="278"/>
    </row>
    <row r="50" spans="2:10" ht="19.5" customHeight="1">
      <c r="B50" s="250" t="s">
        <v>84</v>
      </c>
      <c r="C50" s="251"/>
      <c r="D50" s="251"/>
      <c r="E50" s="251"/>
      <c r="F50" s="251"/>
      <c r="G50" s="252"/>
    </row>
    <row r="51" spans="2:10" ht="19.5" customHeight="1">
      <c r="B51" s="247" t="s">
        <v>50</v>
      </c>
      <c r="C51" s="248"/>
      <c r="D51" s="248"/>
      <c r="E51" s="248"/>
      <c r="F51" s="248"/>
      <c r="G51" s="249"/>
    </row>
    <row r="52" spans="2:10" ht="31.5" customHeight="1">
      <c r="B52" s="164" t="s">
        <v>71</v>
      </c>
      <c r="C52" s="253" t="s">
        <v>67</v>
      </c>
      <c r="D52" s="254"/>
      <c r="E52" s="254"/>
      <c r="F52" s="254"/>
      <c r="G52" s="255"/>
    </row>
    <row r="53" spans="2:10" ht="19.5" customHeight="1">
      <c r="B53" s="149" t="s">
        <v>41</v>
      </c>
      <c r="C53" s="150" t="s">
        <v>42</v>
      </c>
      <c r="D53" s="151" t="s">
        <v>43</v>
      </c>
      <c r="E53" s="152" t="s">
        <v>44</v>
      </c>
      <c r="F53" s="152" t="s">
        <v>45</v>
      </c>
      <c r="G53" s="152" t="s">
        <v>46</v>
      </c>
    </row>
    <row r="54" spans="2:10" ht="24" customHeight="1">
      <c r="B54" s="167" t="s">
        <v>57</v>
      </c>
      <c r="C54" s="168" t="s">
        <v>69</v>
      </c>
      <c r="D54" s="1" t="s">
        <v>51</v>
      </c>
      <c r="E54" s="166">
        <v>124.74079999999999</v>
      </c>
      <c r="F54" s="165">
        <v>2.8000000000000001E-2</v>
      </c>
      <c r="G54" s="166">
        <f>E54*F54</f>
        <v>3.4927424</v>
      </c>
    </row>
    <row r="55" spans="2:10" ht="15.75" customHeight="1">
      <c r="B55" s="158"/>
      <c r="C55" s="159" t="s">
        <v>52</v>
      </c>
      <c r="D55" s="160"/>
      <c r="E55" s="161" t="str">
        <f>IF(F55="","",G55/F55)</f>
        <v/>
      </c>
      <c r="F55" s="162"/>
      <c r="G55" s="162">
        <f>SUM(G54:G54)</f>
        <v>3.4927424</v>
      </c>
    </row>
    <row r="56" spans="2:10">
      <c r="B56" s="272" t="s">
        <v>91</v>
      </c>
      <c r="C56" s="273"/>
      <c r="D56" s="273"/>
      <c r="E56" s="273"/>
      <c r="F56" s="273"/>
      <c r="G56" s="278"/>
    </row>
    <row r="57" spans="2:10" ht="30.6" customHeight="1">
      <c r="C57" s="279" t="s">
        <v>183</v>
      </c>
      <c r="D57" s="279"/>
      <c r="E57" s="279"/>
      <c r="F57" s="279"/>
      <c r="G57" s="279"/>
    </row>
    <row r="58" spans="2:10" ht="15" thickBot="1">
      <c r="C58" t="s">
        <v>184</v>
      </c>
    </row>
    <row r="59" spans="2:10" ht="18" thickBot="1">
      <c r="B59" s="262" t="s">
        <v>103</v>
      </c>
      <c r="C59" s="263"/>
      <c r="D59" s="263"/>
      <c r="E59" s="263"/>
      <c r="F59" s="263"/>
      <c r="G59" s="264"/>
      <c r="I59" s="203"/>
      <c r="J59" s="203"/>
    </row>
    <row r="60" spans="2:10" ht="36" customHeight="1" thickBot="1">
      <c r="B60" s="148" t="s">
        <v>104</v>
      </c>
      <c r="C60" s="267" t="s">
        <v>105</v>
      </c>
      <c r="D60" s="268"/>
      <c r="E60" s="268"/>
      <c r="F60" s="268"/>
      <c r="G60" s="269"/>
    </row>
    <row r="61" spans="2:10" ht="34.5" customHeight="1" thickBot="1">
      <c r="B61" s="265" t="s">
        <v>133</v>
      </c>
      <c r="C61" s="266"/>
      <c r="D61" s="266"/>
      <c r="E61" s="266"/>
      <c r="F61" s="266"/>
      <c r="G61" s="202">
        <f>SUM(G70,G77,G84)</f>
        <v>934.0394540552486</v>
      </c>
    </row>
    <row r="62" spans="2:10" ht="15" thickBot="1">
      <c r="B62" s="272" t="s">
        <v>134</v>
      </c>
      <c r="C62" s="273"/>
      <c r="D62" s="273"/>
      <c r="E62" s="273"/>
      <c r="F62" s="273"/>
      <c r="G62" s="274"/>
    </row>
    <row r="63" spans="2:10" ht="19.5" customHeight="1" thickBot="1">
      <c r="B63" s="275" t="s">
        <v>118</v>
      </c>
      <c r="C63" s="276"/>
      <c r="D63" s="276"/>
      <c r="E63" s="276"/>
      <c r="F63" s="276"/>
      <c r="G63" s="277"/>
    </row>
    <row r="64" spans="2:10" ht="19.5" customHeight="1">
      <c r="B64" s="250" t="s">
        <v>119</v>
      </c>
      <c r="C64" s="251"/>
      <c r="D64" s="251"/>
      <c r="E64" s="251"/>
      <c r="F64" s="251"/>
      <c r="G64" s="252"/>
    </row>
    <row r="65" spans="2:7" ht="19.5" customHeight="1">
      <c r="B65" s="247" t="s">
        <v>50</v>
      </c>
      <c r="C65" s="248"/>
      <c r="D65" s="248"/>
      <c r="E65" s="248"/>
      <c r="F65" s="248"/>
      <c r="G65" s="249"/>
    </row>
    <row r="66" spans="2:7" ht="42" customHeight="1">
      <c r="B66" s="154" t="s">
        <v>106</v>
      </c>
      <c r="C66" s="253" t="s">
        <v>116</v>
      </c>
      <c r="D66" s="254"/>
      <c r="E66" s="254"/>
      <c r="F66" s="254"/>
      <c r="G66" s="255"/>
    </row>
    <row r="67" spans="2:7" ht="19.5" customHeight="1">
      <c r="B67" s="149" t="s">
        <v>41</v>
      </c>
      <c r="C67" s="150" t="s">
        <v>42</v>
      </c>
      <c r="D67" s="151" t="s">
        <v>43</v>
      </c>
      <c r="E67" s="152" t="s">
        <v>44</v>
      </c>
      <c r="F67" s="152" t="s">
        <v>45</v>
      </c>
      <c r="G67" s="152" t="s">
        <v>46</v>
      </c>
    </row>
    <row r="68" spans="2:7" ht="24" customHeight="1">
      <c r="B68" s="154" t="s">
        <v>112</v>
      </c>
      <c r="C68" s="155" t="s">
        <v>113</v>
      </c>
      <c r="D68" s="156" t="s">
        <v>109</v>
      </c>
      <c r="E68" s="157">
        <v>1.6887000000000001</v>
      </c>
      <c r="F68" s="157">
        <v>22.9</v>
      </c>
      <c r="G68" s="157">
        <f>E68*F68</f>
        <v>38.671230000000001</v>
      </c>
    </row>
    <row r="69" spans="2:7" ht="24" customHeight="1">
      <c r="B69" s="167" t="s">
        <v>114</v>
      </c>
      <c r="C69" s="168" t="s">
        <v>115</v>
      </c>
      <c r="D69" s="1" t="s">
        <v>109</v>
      </c>
      <c r="E69" s="166">
        <v>2.0495000000000001</v>
      </c>
      <c r="F69" s="166">
        <v>22.9</v>
      </c>
      <c r="G69" s="166">
        <f>E69*F69</f>
        <v>46.933549999999997</v>
      </c>
    </row>
    <row r="70" spans="2:7" ht="15.75" customHeight="1">
      <c r="B70" s="158"/>
      <c r="C70" s="159" t="s">
        <v>52</v>
      </c>
      <c r="D70" s="160"/>
      <c r="E70" s="161" t="str">
        <f>IF(F70="","",G70/F70)</f>
        <v/>
      </c>
      <c r="F70" s="162"/>
      <c r="G70" s="162">
        <f>SUM(G68:G69)</f>
        <v>85.604780000000005</v>
      </c>
    </row>
    <row r="71" spans="2:7" ht="18.75" customHeight="1" thickBot="1">
      <c r="B71" s="196" t="s">
        <v>117</v>
      </c>
      <c r="C71" s="193"/>
      <c r="D71" s="4"/>
      <c r="E71" s="194"/>
      <c r="F71" s="194"/>
      <c r="G71" s="195"/>
    </row>
    <row r="72" spans="2:7" ht="19.5" customHeight="1">
      <c r="B72" s="250" t="s">
        <v>126</v>
      </c>
      <c r="C72" s="251"/>
      <c r="D72" s="251"/>
      <c r="E72" s="251"/>
      <c r="F72" s="251"/>
      <c r="G72" s="252"/>
    </row>
    <row r="73" spans="2:7" ht="19.5" customHeight="1">
      <c r="B73" s="247" t="s">
        <v>50</v>
      </c>
      <c r="C73" s="248"/>
      <c r="D73" s="248"/>
      <c r="E73" s="248"/>
      <c r="F73" s="248"/>
      <c r="G73" s="249"/>
    </row>
    <row r="74" spans="2:7" ht="42" customHeight="1">
      <c r="B74" s="154" t="s">
        <v>107</v>
      </c>
      <c r="C74" s="253" t="s">
        <v>120</v>
      </c>
      <c r="D74" s="254"/>
      <c r="E74" s="254"/>
      <c r="F74" s="254"/>
      <c r="G74" s="255"/>
    </row>
    <row r="75" spans="2:7" ht="23.25" customHeight="1">
      <c r="B75" s="154" t="s">
        <v>122</v>
      </c>
      <c r="C75" s="155" t="s">
        <v>121</v>
      </c>
      <c r="D75" s="156" t="s">
        <v>51</v>
      </c>
      <c r="E75" s="157">
        <f>1*19.9223/3.62</f>
        <v>5.5033977900552484</v>
      </c>
      <c r="F75" s="157">
        <v>2.48</v>
      </c>
      <c r="G75" s="157">
        <f>E75*F75</f>
        <v>13.648426519337017</v>
      </c>
    </row>
    <row r="76" spans="2:7" ht="24" customHeight="1">
      <c r="B76" s="154" t="s">
        <v>124</v>
      </c>
      <c r="C76" s="155" t="s">
        <v>123</v>
      </c>
      <c r="D76" s="156" t="s">
        <v>51</v>
      </c>
      <c r="E76" s="157">
        <f>10*14.9971/3.62</f>
        <v>41.428453038674036</v>
      </c>
      <c r="F76" s="157">
        <v>2.48</v>
      </c>
      <c r="G76" s="157">
        <f>E76*F76</f>
        <v>102.74256353591161</v>
      </c>
    </row>
    <row r="77" spans="2:7" ht="15.75" customHeight="1">
      <c r="B77" s="158"/>
      <c r="C77" s="159" t="s">
        <v>52</v>
      </c>
      <c r="D77" s="160"/>
      <c r="E77" s="161" t="str">
        <f>IF(F77="","",G77/F77)</f>
        <v/>
      </c>
      <c r="F77" s="162"/>
      <c r="G77" s="162">
        <f>SUM(G75:G76)</f>
        <v>116.39099005524864</v>
      </c>
    </row>
    <row r="78" spans="2:7" ht="18.75" customHeight="1" thickBot="1">
      <c r="B78" s="196" t="s">
        <v>125</v>
      </c>
      <c r="C78" s="193"/>
      <c r="D78" s="4"/>
      <c r="E78" s="194"/>
      <c r="F78" s="194"/>
      <c r="G78" s="195"/>
    </row>
    <row r="79" spans="2:7" ht="19.5" customHeight="1">
      <c r="B79" s="250" t="s">
        <v>127</v>
      </c>
      <c r="C79" s="251"/>
      <c r="D79" s="251"/>
      <c r="E79" s="251"/>
      <c r="F79" s="251"/>
      <c r="G79" s="252"/>
    </row>
    <row r="80" spans="2:7" ht="19.5" customHeight="1">
      <c r="B80" s="247" t="s">
        <v>50</v>
      </c>
      <c r="C80" s="248"/>
      <c r="D80" s="248"/>
      <c r="E80" s="248"/>
      <c r="F80" s="248"/>
      <c r="G80" s="249"/>
    </row>
    <row r="81" spans="2:18" ht="42" customHeight="1">
      <c r="B81" s="154" t="s">
        <v>108</v>
      </c>
      <c r="C81" s="253" t="s">
        <v>128</v>
      </c>
      <c r="D81" s="254"/>
      <c r="E81" s="254"/>
      <c r="F81" s="254"/>
      <c r="G81" s="255"/>
    </row>
    <row r="82" spans="2:18" ht="23.25" customHeight="1">
      <c r="B82" s="154" t="s">
        <v>112</v>
      </c>
      <c r="C82" s="155" t="s">
        <v>130</v>
      </c>
      <c r="D82" s="156" t="s">
        <v>51</v>
      </c>
      <c r="E82" s="157">
        <v>16.9114</v>
      </c>
      <c r="F82" s="157">
        <v>19.64</v>
      </c>
      <c r="G82" s="157">
        <f>E82*F82</f>
        <v>332.13989600000002</v>
      </c>
    </row>
    <row r="83" spans="2:18" ht="24" customHeight="1">
      <c r="B83" s="154" t="s">
        <v>129</v>
      </c>
      <c r="C83" s="155" t="s">
        <v>131</v>
      </c>
      <c r="D83" s="156" t="s">
        <v>51</v>
      </c>
      <c r="E83" s="157">
        <v>20.361699999999999</v>
      </c>
      <c r="F83" s="157">
        <v>19.64</v>
      </c>
      <c r="G83" s="157">
        <f>E83*F83</f>
        <v>399.90378800000002</v>
      </c>
    </row>
    <row r="84" spans="2:18" ht="15.75" customHeight="1">
      <c r="B84" s="158"/>
      <c r="C84" s="159" t="s">
        <v>52</v>
      </c>
      <c r="D84" s="160"/>
      <c r="E84" s="161" t="str">
        <f>IF(F84="","",G84/F84)</f>
        <v/>
      </c>
      <c r="F84" s="162"/>
      <c r="G84" s="162">
        <f>SUM(G82:G83)</f>
        <v>732.04368399999998</v>
      </c>
      <c r="O84">
        <v>7247</v>
      </c>
      <c r="P84">
        <v>0.03</v>
      </c>
      <c r="Q84">
        <v>2.0299999999999998</v>
      </c>
      <c r="R84">
        <f>ROUND(P84*Q84,2)</f>
        <v>0.06</v>
      </c>
    </row>
    <row r="85" spans="2:18" ht="18.75" customHeight="1">
      <c r="B85" s="197" t="s">
        <v>132</v>
      </c>
      <c r="C85" s="198"/>
      <c r="D85" s="199"/>
      <c r="E85" s="200"/>
      <c r="F85" s="200"/>
      <c r="G85" s="201"/>
      <c r="O85">
        <v>7252</v>
      </c>
      <c r="P85">
        <v>0.03</v>
      </c>
      <c r="Q85">
        <v>2.0299999999999998</v>
      </c>
      <c r="R85">
        <f t="shared" ref="R85:R86" si="0">ROUND(P85*Q85,2)</f>
        <v>0.06</v>
      </c>
    </row>
    <row r="86" spans="2:18" ht="15" thickBot="1">
      <c r="O86">
        <v>88253</v>
      </c>
      <c r="P86">
        <v>0.06</v>
      </c>
      <c r="Q86">
        <v>9.2799999999999994</v>
      </c>
      <c r="R86">
        <f t="shared" si="0"/>
        <v>0.56000000000000005</v>
      </c>
    </row>
    <row r="87" spans="2:18" ht="18" thickBot="1">
      <c r="B87" s="262" t="s">
        <v>136</v>
      </c>
      <c r="C87" s="263"/>
      <c r="D87" s="263"/>
      <c r="E87" s="263"/>
      <c r="F87" s="263"/>
      <c r="G87" s="264"/>
      <c r="H87" s="203"/>
      <c r="I87" s="203"/>
      <c r="J87" s="203"/>
    </row>
    <row r="88" spans="2:18" ht="27" customHeight="1" thickBot="1">
      <c r="B88" s="148" t="s">
        <v>137</v>
      </c>
      <c r="C88" s="267" t="s">
        <v>138</v>
      </c>
      <c r="D88" s="268"/>
      <c r="E88" s="268"/>
      <c r="F88" s="268"/>
      <c r="G88" s="269"/>
    </row>
    <row r="89" spans="2:18" ht="19.5" customHeight="1" thickBot="1">
      <c r="B89" s="205" t="s">
        <v>41</v>
      </c>
      <c r="C89" s="206" t="s">
        <v>42</v>
      </c>
      <c r="D89" s="207" t="s">
        <v>43</v>
      </c>
      <c r="E89" s="208" t="s">
        <v>44</v>
      </c>
      <c r="F89" s="208" t="s">
        <v>45</v>
      </c>
      <c r="G89" s="208" t="s">
        <v>46</v>
      </c>
    </row>
    <row r="90" spans="2:18" ht="24" customHeight="1" thickBot="1">
      <c r="B90" s="204" t="s">
        <v>139</v>
      </c>
      <c r="C90" s="209" t="s">
        <v>121</v>
      </c>
      <c r="D90" s="210" t="s">
        <v>51</v>
      </c>
      <c r="E90" s="211">
        <v>19.9223</v>
      </c>
      <c r="F90" s="212">
        <v>0.2</v>
      </c>
      <c r="G90" s="202">
        <f>(E90*F90)</f>
        <v>3.9844600000000003</v>
      </c>
    </row>
    <row r="91" spans="2:18" ht="24" customHeight="1" thickBot="1">
      <c r="B91" s="204" t="s">
        <v>140</v>
      </c>
      <c r="C91" s="209" t="s">
        <v>123</v>
      </c>
      <c r="D91" s="210" t="s">
        <v>51</v>
      </c>
      <c r="E91" s="211">
        <v>14.9971</v>
      </c>
      <c r="F91" s="212">
        <v>0.4</v>
      </c>
      <c r="G91" s="202">
        <f>(E91*F91)</f>
        <v>5.9988400000000004</v>
      </c>
    </row>
    <row r="92" spans="2:18" ht="24" customHeight="1" thickBot="1">
      <c r="B92" s="265" t="s">
        <v>159</v>
      </c>
      <c r="C92" s="266"/>
      <c r="D92" s="266"/>
      <c r="E92" s="266"/>
      <c r="F92" s="266"/>
      <c r="G92" s="202">
        <f>SUM(G90:G91)</f>
        <v>9.9832999999999998</v>
      </c>
    </row>
    <row r="93" spans="2:18" ht="24" customHeight="1" thickBot="1">
      <c r="B93" s="265" t="s">
        <v>157</v>
      </c>
      <c r="C93" s="266"/>
      <c r="D93" s="266"/>
      <c r="E93" s="266"/>
      <c r="F93" s="266"/>
      <c r="G93" s="202">
        <f>SUM(G105,G112,G119,G126,G133,G140)</f>
        <v>521.91473730939219</v>
      </c>
    </row>
    <row r="94" spans="2:18" ht="24" customHeight="1" thickBot="1">
      <c r="B94" s="270" t="s">
        <v>158</v>
      </c>
      <c r="C94" s="271"/>
      <c r="D94" s="271"/>
      <c r="E94" s="271"/>
      <c r="F94" s="271"/>
      <c r="G94" s="213">
        <f>SUM(G93,G92)</f>
        <v>531.89803730939218</v>
      </c>
    </row>
    <row r="95" spans="2:18" ht="15" thickBot="1">
      <c r="B95" s="272" t="s">
        <v>141</v>
      </c>
      <c r="C95" s="273"/>
      <c r="D95" s="273"/>
      <c r="E95" s="273"/>
      <c r="F95" s="273"/>
      <c r="G95" s="274"/>
    </row>
    <row r="96" spans="2:18" ht="19.5" customHeight="1" thickBot="1">
      <c r="B96" s="275" t="s">
        <v>143</v>
      </c>
      <c r="C96" s="276"/>
      <c r="D96" s="276"/>
      <c r="E96" s="276"/>
      <c r="F96" s="276"/>
      <c r="G96" s="277"/>
    </row>
    <row r="97" spans="2:31" ht="19.5" customHeight="1">
      <c r="B97" s="250" t="s">
        <v>142</v>
      </c>
      <c r="C97" s="251"/>
      <c r="D97" s="251"/>
      <c r="E97" s="251"/>
      <c r="F97" s="251"/>
      <c r="G97" s="252"/>
    </row>
    <row r="98" spans="2:31" ht="19.5" customHeight="1">
      <c r="B98" s="247" t="s">
        <v>50</v>
      </c>
      <c r="C98" s="248"/>
      <c r="D98" s="248"/>
      <c r="E98" s="248"/>
      <c r="F98" s="248"/>
      <c r="G98" s="249"/>
    </row>
    <row r="99" spans="2:31" ht="42" customHeight="1">
      <c r="B99" s="154" t="s">
        <v>185</v>
      </c>
      <c r="C99" s="253" t="s">
        <v>144</v>
      </c>
      <c r="D99" s="254"/>
      <c r="E99" s="254"/>
      <c r="F99" s="254"/>
      <c r="G99" s="255"/>
      <c r="H99" s="203"/>
    </row>
    <row r="100" spans="2:31" ht="19.5" customHeight="1">
      <c r="B100" s="149" t="s">
        <v>41</v>
      </c>
      <c r="C100" s="150" t="s">
        <v>42</v>
      </c>
      <c r="D100" s="151" t="s">
        <v>43</v>
      </c>
      <c r="E100" s="152" t="s">
        <v>44</v>
      </c>
      <c r="F100" s="152" t="s">
        <v>45</v>
      </c>
      <c r="G100" s="152" t="s">
        <v>46</v>
      </c>
    </row>
    <row r="101" spans="2:31" ht="24" customHeight="1">
      <c r="B101" s="154" t="s">
        <v>122</v>
      </c>
      <c r="C101" s="155" t="s">
        <v>121</v>
      </c>
      <c r="D101" s="156" t="s">
        <v>111</v>
      </c>
      <c r="E101" s="157">
        <v>19.9223</v>
      </c>
      <c r="F101" s="157">
        <v>6.37</v>
      </c>
      <c r="G101" s="157">
        <f>E101*F101</f>
        <v>126.905051</v>
      </c>
    </row>
    <row r="102" spans="2:31" ht="24" customHeight="1">
      <c r="B102" s="167" t="s">
        <v>124</v>
      </c>
      <c r="C102" s="168" t="s">
        <v>123</v>
      </c>
      <c r="D102" s="156" t="s">
        <v>111</v>
      </c>
      <c r="E102" s="166">
        <v>14.9971</v>
      </c>
      <c r="F102" s="157">
        <v>6.37</v>
      </c>
      <c r="G102" s="166">
        <f>E102*F102</f>
        <v>95.531526999999997</v>
      </c>
      <c r="AC102">
        <f>19.9223/3.62</f>
        <v>5.5033977900552484</v>
      </c>
      <c r="AD102">
        <v>1.4999999999999999E-2</v>
      </c>
      <c r="AE102">
        <f>AC102*AD102</f>
        <v>8.2550966850828716E-2</v>
      </c>
    </row>
    <row r="103" spans="2:31" ht="24" customHeight="1">
      <c r="B103" s="154" t="s">
        <v>122</v>
      </c>
      <c r="C103" s="168" t="s">
        <v>187</v>
      </c>
      <c r="D103" s="156" t="s">
        <v>110</v>
      </c>
      <c r="E103" s="166">
        <f>19.9223/3.62</f>
        <v>5.5033977900552484</v>
      </c>
      <c r="F103" s="232">
        <v>1.4999999999999999E-2</v>
      </c>
      <c r="G103" s="166">
        <f t="shared" ref="G103:G104" si="1">E103*F103</f>
        <v>8.2550966850828716E-2</v>
      </c>
    </row>
    <row r="104" spans="2:31" ht="24" customHeight="1">
      <c r="B104" s="167" t="s">
        <v>124</v>
      </c>
      <c r="C104" s="168" t="s">
        <v>188</v>
      </c>
      <c r="D104" s="156" t="s">
        <v>110</v>
      </c>
      <c r="E104" s="166">
        <f>10*14.9971/3.62</f>
        <v>41.428453038674036</v>
      </c>
      <c r="F104" s="232">
        <v>1.4999999999999999E-2</v>
      </c>
      <c r="G104" s="166">
        <f t="shared" si="1"/>
        <v>0.62142679558011049</v>
      </c>
    </row>
    <row r="105" spans="2:31" ht="15.75" customHeight="1">
      <c r="B105" s="158"/>
      <c r="C105" s="159" t="s">
        <v>52</v>
      </c>
      <c r="D105" s="160"/>
      <c r="E105" s="161" t="str">
        <f>IF(F105="","",G105/F105)</f>
        <v/>
      </c>
      <c r="F105" s="162"/>
      <c r="G105" s="162">
        <f>SUM(G101:G104)</f>
        <v>223.14055576243092</v>
      </c>
      <c r="AC105">
        <f>10*14.9971/3.62</f>
        <v>41.428453038674036</v>
      </c>
      <c r="AD105">
        <v>1.4999999999999999E-2</v>
      </c>
      <c r="AE105">
        <f>AC105*AD105</f>
        <v>0.62142679558011049</v>
      </c>
    </row>
    <row r="106" spans="2:31" ht="18.75" customHeight="1" thickBot="1">
      <c r="B106" s="196" t="s">
        <v>145</v>
      </c>
      <c r="C106" s="193"/>
      <c r="D106" s="4"/>
      <c r="E106" s="194"/>
      <c r="F106" s="194"/>
      <c r="G106" s="195"/>
    </row>
    <row r="107" spans="2:31" ht="19.5" customHeight="1">
      <c r="B107" s="250" t="s">
        <v>146</v>
      </c>
      <c r="C107" s="251"/>
      <c r="D107" s="251"/>
      <c r="E107" s="251"/>
      <c r="F107" s="251"/>
      <c r="G107" s="252"/>
    </row>
    <row r="108" spans="2:31" ht="19.5" customHeight="1">
      <c r="B108" s="247" t="s">
        <v>50</v>
      </c>
      <c r="C108" s="248"/>
      <c r="D108" s="248"/>
      <c r="E108" s="248"/>
      <c r="F108" s="248"/>
      <c r="G108" s="249"/>
      <c r="AE108">
        <f>SUM(AE102:AE107)</f>
        <v>0.70397776243093924</v>
      </c>
    </row>
    <row r="109" spans="2:31" ht="42" customHeight="1">
      <c r="B109" s="154" t="s">
        <v>186</v>
      </c>
      <c r="C109" s="253" t="s">
        <v>147</v>
      </c>
      <c r="D109" s="254"/>
      <c r="E109" s="254"/>
      <c r="F109" s="254"/>
      <c r="G109" s="255"/>
      <c r="AC109">
        <f>AC102+AC105</f>
        <v>46.931850828729281</v>
      </c>
    </row>
    <row r="110" spans="2:31" ht="23.25" customHeight="1">
      <c r="B110" s="154" t="s">
        <v>122</v>
      </c>
      <c r="C110" s="155" t="s">
        <v>121</v>
      </c>
      <c r="D110" s="156" t="s">
        <v>110</v>
      </c>
      <c r="E110" s="157">
        <f>19.9223/3.62</f>
        <v>5.5033977900552484</v>
      </c>
      <c r="F110" s="157">
        <v>0.11</v>
      </c>
      <c r="G110" s="157">
        <f>E110*F110</f>
        <v>0.60537375690607731</v>
      </c>
    </row>
    <row r="111" spans="2:31" ht="24" customHeight="1">
      <c r="B111" s="154" t="s">
        <v>124</v>
      </c>
      <c r="C111" s="155" t="s">
        <v>123</v>
      </c>
      <c r="D111" s="156" t="s">
        <v>110</v>
      </c>
      <c r="E111" s="157">
        <f>10*14.9971/3.62</f>
        <v>41.428453038674036</v>
      </c>
      <c r="F111" s="157">
        <v>0.11</v>
      </c>
      <c r="G111" s="157">
        <f>E111*F111</f>
        <v>4.5571298342541438</v>
      </c>
    </row>
    <row r="112" spans="2:31" ht="15.75" customHeight="1">
      <c r="B112" s="158"/>
      <c r="C112" s="159" t="s">
        <v>52</v>
      </c>
      <c r="D112" s="160"/>
      <c r="E112" s="161" t="str">
        <f>IF(F112="","",G112/F112)</f>
        <v/>
      </c>
      <c r="F112" s="162"/>
      <c r="G112" s="162">
        <f>SUM(G110:G111)</f>
        <v>5.1625035911602213</v>
      </c>
    </row>
    <row r="113" spans="2:7" ht="18.75" customHeight="1" thickBot="1">
      <c r="B113" s="196" t="s">
        <v>125</v>
      </c>
      <c r="C113" s="193"/>
      <c r="D113" s="4"/>
      <c r="E113" s="194"/>
      <c r="F113" s="194"/>
      <c r="G113" s="195"/>
    </row>
    <row r="114" spans="2:7" ht="19.5" customHeight="1">
      <c r="B114" s="250" t="s">
        <v>148</v>
      </c>
      <c r="C114" s="251"/>
      <c r="D114" s="251"/>
      <c r="E114" s="251"/>
      <c r="F114" s="251"/>
      <c r="G114" s="252"/>
    </row>
    <row r="115" spans="2:7" ht="19.5" customHeight="1">
      <c r="B115" s="247" t="s">
        <v>50</v>
      </c>
      <c r="C115" s="248"/>
      <c r="D115" s="248"/>
      <c r="E115" s="248"/>
      <c r="F115" s="248"/>
      <c r="G115" s="249"/>
    </row>
    <row r="116" spans="2:7" ht="42" customHeight="1">
      <c r="B116" s="154" t="s">
        <v>149</v>
      </c>
      <c r="C116" s="253" t="s">
        <v>150</v>
      </c>
      <c r="D116" s="254"/>
      <c r="E116" s="254"/>
      <c r="F116" s="254"/>
      <c r="G116" s="255"/>
    </row>
    <row r="117" spans="2:7" ht="23.25" customHeight="1">
      <c r="B117" s="154" t="s">
        <v>112</v>
      </c>
      <c r="C117" s="155" t="s">
        <v>130</v>
      </c>
      <c r="D117" s="156" t="s">
        <v>109</v>
      </c>
      <c r="E117" s="157">
        <v>1.3529</v>
      </c>
      <c r="F117" s="157">
        <v>15.1</v>
      </c>
      <c r="G117" s="157">
        <f>E117*F117</f>
        <v>20.428789999999999</v>
      </c>
    </row>
    <row r="118" spans="2:7" ht="24" customHeight="1">
      <c r="B118" s="154" t="s">
        <v>114</v>
      </c>
      <c r="C118" s="155" t="s">
        <v>151</v>
      </c>
      <c r="D118" s="156" t="s">
        <v>109</v>
      </c>
      <c r="E118" s="157">
        <v>1.6274</v>
      </c>
      <c r="F118" s="157">
        <v>15.1</v>
      </c>
      <c r="G118" s="157">
        <f>E118*F118</f>
        <v>24.573739999999997</v>
      </c>
    </row>
    <row r="119" spans="2:7" ht="15.75" customHeight="1">
      <c r="B119" s="158"/>
      <c r="C119" s="159" t="s">
        <v>52</v>
      </c>
      <c r="D119" s="160"/>
      <c r="E119" s="161" t="str">
        <f>IF(F119="","",G119/F119)</f>
        <v/>
      </c>
      <c r="F119" s="162"/>
      <c r="G119" s="162">
        <f>SUM(G117:G118)</f>
        <v>45.002529999999993</v>
      </c>
    </row>
    <row r="120" spans="2:7" ht="18.75" customHeight="1" thickBot="1">
      <c r="B120" s="196" t="s">
        <v>152</v>
      </c>
      <c r="C120" s="193"/>
      <c r="D120" s="4"/>
      <c r="E120" s="194"/>
      <c r="F120" s="194"/>
      <c r="G120" s="195"/>
    </row>
    <row r="121" spans="2:7" ht="19.5" customHeight="1">
      <c r="B121" s="250" t="s">
        <v>153</v>
      </c>
      <c r="C121" s="251"/>
      <c r="D121" s="251"/>
      <c r="E121" s="251"/>
      <c r="F121" s="251"/>
      <c r="G121" s="252"/>
    </row>
    <row r="122" spans="2:7" ht="19.5" customHeight="1">
      <c r="B122" s="247" t="s">
        <v>50</v>
      </c>
      <c r="C122" s="248"/>
      <c r="D122" s="248"/>
      <c r="E122" s="248"/>
      <c r="F122" s="248"/>
      <c r="G122" s="249"/>
    </row>
    <row r="123" spans="2:7" ht="42" customHeight="1">
      <c r="B123" s="154" t="s">
        <v>107</v>
      </c>
      <c r="C123" s="253" t="s">
        <v>120</v>
      </c>
      <c r="D123" s="254"/>
      <c r="E123" s="254"/>
      <c r="F123" s="254"/>
      <c r="G123" s="255"/>
    </row>
    <row r="124" spans="2:7" ht="23.25" customHeight="1">
      <c r="B124" s="154" t="s">
        <v>122</v>
      </c>
      <c r="C124" s="155" t="s">
        <v>121</v>
      </c>
      <c r="D124" s="156" t="s">
        <v>110</v>
      </c>
      <c r="E124" s="157">
        <f>19.9223/3.62</f>
        <v>5.5033977900552484</v>
      </c>
      <c r="F124" s="157">
        <v>0.46</v>
      </c>
      <c r="G124" s="157">
        <f>E124*F124</f>
        <v>2.5315629834254145</v>
      </c>
    </row>
    <row r="125" spans="2:7" ht="24" customHeight="1">
      <c r="B125" s="154" t="s">
        <v>124</v>
      </c>
      <c r="C125" s="155" t="s">
        <v>123</v>
      </c>
      <c r="D125" s="156" t="s">
        <v>110</v>
      </c>
      <c r="E125" s="157">
        <f>10*14.9971/3.62</f>
        <v>41.428453038674036</v>
      </c>
      <c r="F125" s="157">
        <v>0.46</v>
      </c>
      <c r="G125" s="157">
        <f>E125*F125</f>
        <v>19.057088397790057</v>
      </c>
    </row>
    <row r="126" spans="2:7" ht="15.75" customHeight="1">
      <c r="B126" s="158"/>
      <c r="C126" s="159" t="s">
        <v>52</v>
      </c>
      <c r="D126" s="160"/>
      <c r="E126" s="161" t="str">
        <f>IF(F126="","",G126/F126)</f>
        <v/>
      </c>
      <c r="F126" s="162"/>
      <c r="G126" s="162">
        <f>SUM(G124:G125)</f>
        <v>21.58865138121547</v>
      </c>
    </row>
    <row r="127" spans="2:7" ht="18.75" customHeight="1" thickBot="1">
      <c r="B127" s="196" t="s">
        <v>125</v>
      </c>
      <c r="C127" s="193"/>
      <c r="D127" s="4"/>
      <c r="E127" s="194"/>
      <c r="F127" s="194"/>
      <c r="G127" s="195"/>
    </row>
    <row r="128" spans="2:7" ht="19.5" customHeight="1">
      <c r="B128" s="250" t="s">
        <v>154</v>
      </c>
      <c r="C128" s="251"/>
      <c r="D128" s="251"/>
      <c r="E128" s="251"/>
      <c r="F128" s="251"/>
      <c r="G128" s="252"/>
    </row>
    <row r="129" spans="2:7" ht="19.5" customHeight="1">
      <c r="B129" s="247" t="s">
        <v>50</v>
      </c>
      <c r="C129" s="248"/>
      <c r="D129" s="248"/>
      <c r="E129" s="248"/>
      <c r="F129" s="248"/>
      <c r="G129" s="249"/>
    </row>
    <row r="130" spans="2:7" ht="42" customHeight="1">
      <c r="B130" s="154" t="s">
        <v>155</v>
      </c>
      <c r="C130" s="253" t="s">
        <v>120</v>
      </c>
      <c r="D130" s="254"/>
      <c r="E130" s="254"/>
      <c r="F130" s="254"/>
      <c r="G130" s="255"/>
    </row>
    <row r="131" spans="2:7" ht="23.25" customHeight="1">
      <c r="B131" s="154" t="s">
        <v>122</v>
      </c>
      <c r="C131" s="155" t="s">
        <v>121</v>
      </c>
      <c r="D131" s="156" t="s">
        <v>110</v>
      </c>
      <c r="E131" s="157">
        <f>19.9223/3.62</f>
        <v>5.5033977900552484</v>
      </c>
      <c r="F131" s="157">
        <v>0.11</v>
      </c>
      <c r="G131" s="157">
        <f>E131*F131</f>
        <v>0.60537375690607731</v>
      </c>
    </row>
    <row r="132" spans="2:7" ht="24" customHeight="1">
      <c r="B132" s="154" t="s">
        <v>124</v>
      </c>
      <c r="C132" s="155" t="s">
        <v>123</v>
      </c>
      <c r="D132" s="156" t="s">
        <v>110</v>
      </c>
      <c r="E132" s="157">
        <f>11*14.9971/3.62</f>
        <v>45.571298342541432</v>
      </c>
      <c r="F132" s="157">
        <v>0.11</v>
      </c>
      <c r="G132" s="157">
        <f>E132*F132</f>
        <v>5.0128428176795579</v>
      </c>
    </row>
    <row r="133" spans="2:7" ht="15.75" customHeight="1">
      <c r="B133" s="158"/>
      <c r="C133" s="159" t="s">
        <v>52</v>
      </c>
      <c r="D133" s="160"/>
      <c r="E133" s="161" t="str">
        <f>IF(F133="","",G133/F133)</f>
        <v/>
      </c>
      <c r="F133" s="162"/>
      <c r="G133" s="162">
        <f>SUM(G131:G132)</f>
        <v>5.6182165745856354</v>
      </c>
    </row>
    <row r="134" spans="2:7" ht="18.75" customHeight="1" thickBot="1">
      <c r="B134" s="196" t="s">
        <v>125</v>
      </c>
      <c r="C134" s="193"/>
      <c r="D134" s="4"/>
      <c r="E134" s="194"/>
      <c r="F134" s="194"/>
      <c r="G134" s="195"/>
    </row>
    <row r="135" spans="2:7" ht="19.5" customHeight="1">
      <c r="B135" s="250" t="s">
        <v>156</v>
      </c>
      <c r="C135" s="251"/>
      <c r="D135" s="251"/>
      <c r="E135" s="251"/>
      <c r="F135" s="251"/>
      <c r="G135" s="252"/>
    </row>
    <row r="136" spans="2:7" ht="19.5" customHeight="1">
      <c r="B136" s="247" t="s">
        <v>50</v>
      </c>
      <c r="C136" s="248"/>
      <c r="D136" s="248"/>
      <c r="E136" s="248"/>
      <c r="F136" s="248"/>
      <c r="G136" s="249"/>
    </row>
    <row r="137" spans="2:7" ht="42" customHeight="1">
      <c r="B137" s="154" t="s">
        <v>108</v>
      </c>
      <c r="C137" s="253" t="s">
        <v>128</v>
      </c>
      <c r="D137" s="254"/>
      <c r="E137" s="254"/>
      <c r="F137" s="254"/>
      <c r="G137" s="255"/>
    </row>
    <row r="138" spans="2:7" ht="23.25" customHeight="1">
      <c r="B138" s="154" t="s">
        <v>112</v>
      </c>
      <c r="C138" s="155" t="s">
        <v>130</v>
      </c>
      <c r="D138" s="156" t="s">
        <v>111</v>
      </c>
      <c r="E138" s="157">
        <v>15.2203</v>
      </c>
      <c r="F138" s="157">
        <v>6.6</v>
      </c>
      <c r="G138" s="157">
        <f>E138*F138</f>
        <v>100.45397999999999</v>
      </c>
    </row>
    <row r="139" spans="2:7" ht="24" customHeight="1">
      <c r="B139" s="154" t="s">
        <v>129</v>
      </c>
      <c r="C139" s="155" t="s">
        <v>131</v>
      </c>
      <c r="D139" s="156" t="s">
        <v>111</v>
      </c>
      <c r="E139" s="157">
        <v>18.325500000000002</v>
      </c>
      <c r="F139" s="157">
        <v>6.6</v>
      </c>
      <c r="G139" s="157">
        <f>E139*F139</f>
        <v>120.9483</v>
      </c>
    </row>
    <row r="140" spans="2:7" ht="15.75" customHeight="1">
      <c r="B140" s="158"/>
      <c r="C140" s="159" t="s">
        <v>52</v>
      </c>
      <c r="D140" s="160"/>
      <c r="E140" s="161" t="str">
        <f>IF(F140="","",G140/F140)</f>
        <v/>
      </c>
      <c r="F140" s="162"/>
      <c r="G140" s="162">
        <f>SUM(G138:G139)</f>
        <v>221.40227999999999</v>
      </c>
    </row>
    <row r="141" spans="2:7" ht="18.75" customHeight="1">
      <c r="B141" s="197" t="s">
        <v>132</v>
      </c>
      <c r="C141" s="198"/>
      <c r="D141" s="199"/>
      <c r="E141" s="200"/>
      <c r="F141" s="200"/>
      <c r="G141" s="201"/>
    </row>
    <row r="142" spans="2:7" ht="18.75" customHeight="1" thickBot="1">
      <c r="B142" s="214"/>
      <c r="C142" s="215"/>
      <c r="D142" s="216"/>
      <c r="E142" s="217"/>
      <c r="F142" s="217"/>
      <c r="G142" s="218"/>
    </row>
    <row r="143" spans="2:7" ht="18" thickBot="1">
      <c r="B143" s="262" t="s">
        <v>191</v>
      </c>
      <c r="C143" s="263"/>
      <c r="D143" s="263"/>
      <c r="E143" s="263"/>
      <c r="F143" s="263"/>
      <c r="G143" s="264"/>
    </row>
    <row r="144" spans="2:7" ht="27" thickBot="1">
      <c r="B144" s="148" t="s">
        <v>192</v>
      </c>
      <c r="C144" s="267" t="s">
        <v>160</v>
      </c>
      <c r="D144" s="268"/>
      <c r="E144" s="268"/>
      <c r="F144" s="268"/>
      <c r="G144" s="269"/>
    </row>
    <row r="145" spans="2:7" ht="15" thickBot="1">
      <c r="B145" s="205" t="s">
        <v>41</v>
      </c>
      <c r="C145" s="206" t="s">
        <v>42</v>
      </c>
      <c r="D145" s="207" t="s">
        <v>43</v>
      </c>
      <c r="E145" s="208" t="s">
        <v>44</v>
      </c>
      <c r="F145" s="208" t="s">
        <v>45</v>
      </c>
      <c r="G145" s="208" t="s">
        <v>46</v>
      </c>
    </row>
    <row r="146" spans="2:7" ht="15" thickBot="1">
      <c r="B146" s="204" t="s">
        <v>140</v>
      </c>
      <c r="C146" s="209" t="s">
        <v>123</v>
      </c>
      <c r="D146" s="210" t="s">
        <v>51</v>
      </c>
      <c r="E146" s="211">
        <v>14.9971</v>
      </c>
      <c r="F146" s="212">
        <v>0.2</v>
      </c>
      <c r="G146" s="202">
        <f>(E146*F146)</f>
        <v>2.9994200000000002</v>
      </c>
    </row>
    <row r="147" spans="2:7" ht="15" thickBot="1">
      <c r="B147" s="265" t="s">
        <v>159</v>
      </c>
      <c r="C147" s="266"/>
      <c r="D147" s="266"/>
      <c r="E147" s="266"/>
      <c r="F147" s="266"/>
      <c r="G147" s="202">
        <f>SUM(G146:G146)</f>
        <v>2.9994200000000002</v>
      </c>
    </row>
    <row r="148" spans="2:7" ht="15" thickBot="1">
      <c r="B148" s="265" t="s">
        <v>157</v>
      </c>
      <c r="C148" s="266"/>
      <c r="D148" s="266"/>
      <c r="E148" s="266"/>
      <c r="F148" s="266"/>
      <c r="G148" s="202">
        <f>SUM(G158,G165,G172,G179,G186,G193,G200)</f>
        <v>534.64099734696129</v>
      </c>
    </row>
    <row r="149" spans="2:7" ht="15" thickBot="1">
      <c r="B149" s="270" t="s">
        <v>193</v>
      </c>
      <c r="C149" s="271"/>
      <c r="D149" s="271"/>
      <c r="E149" s="271"/>
      <c r="F149" s="271"/>
      <c r="G149" s="213">
        <f>G147+G148</f>
        <v>537.64041734696127</v>
      </c>
    </row>
    <row r="150" spans="2:7" ht="15" thickBot="1">
      <c r="B150" s="272" t="s">
        <v>194</v>
      </c>
      <c r="C150" s="273"/>
      <c r="D150" s="273"/>
      <c r="E150" s="273"/>
      <c r="F150" s="273"/>
      <c r="G150" s="274"/>
    </row>
    <row r="151" spans="2:7" ht="18" thickBot="1">
      <c r="B151" s="275" t="s">
        <v>195</v>
      </c>
      <c r="C151" s="276"/>
      <c r="D151" s="276"/>
      <c r="E151" s="276"/>
      <c r="F151" s="276"/>
      <c r="G151" s="277"/>
    </row>
    <row r="152" spans="2:7">
      <c r="B152" s="250" t="s">
        <v>196</v>
      </c>
      <c r="C152" s="251"/>
      <c r="D152" s="251"/>
      <c r="E152" s="251"/>
      <c r="F152" s="251"/>
      <c r="G152" s="252"/>
    </row>
    <row r="153" spans="2:7">
      <c r="B153" s="247" t="s">
        <v>50</v>
      </c>
      <c r="C153" s="248"/>
      <c r="D153" s="248"/>
      <c r="E153" s="248"/>
      <c r="F153" s="248"/>
      <c r="G153" s="249"/>
    </row>
    <row r="154" spans="2:7">
      <c r="B154" s="154" t="s">
        <v>197</v>
      </c>
      <c r="C154" s="253" t="s">
        <v>144</v>
      </c>
      <c r="D154" s="254"/>
      <c r="E154" s="254"/>
      <c r="F154" s="254"/>
      <c r="G154" s="255"/>
    </row>
    <row r="155" spans="2:7">
      <c r="B155" s="149" t="s">
        <v>41</v>
      </c>
      <c r="C155" s="150" t="s">
        <v>42</v>
      </c>
      <c r="D155" s="151" t="s">
        <v>43</v>
      </c>
      <c r="E155" s="152" t="s">
        <v>44</v>
      </c>
      <c r="F155" s="152" t="s">
        <v>45</v>
      </c>
      <c r="G155" s="152" t="s">
        <v>46</v>
      </c>
    </row>
    <row r="156" spans="2:7">
      <c r="B156" s="154" t="s">
        <v>122</v>
      </c>
      <c r="C156" s="155" t="s">
        <v>121</v>
      </c>
      <c r="D156" s="156" t="s">
        <v>51</v>
      </c>
      <c r="E156" s="157">
        <v>19.9223</v>
      </c>
      <c r="F156" s="157">
        <v>6.37</v>
      </c>
      <c r="G156" s="157">
        <f>E156*F156</f>
        <v>126.905051</v>
      </c>
    </row>
    <row r="157" spans="2:7">
      <c r="B157" s="167" t="s">
        <v>124</v>
      </c>
      <c r="C157" s="168" t="s">
        <v>123</v>
      </c>
      <c r="D157" s="156" t="s">
        <v>51</v>
      </c>
      <c r="E157" s="166">
        <v>14.9971</v>
      </c>
      <c r="F157" s="157">
        <v>6.37</v>
      </c>
      <c r="G157" s="166">
        <f>E157*F157</f>
        <v>95.531526999999997</v>
      </c>
    </row>
    <row r="158" spans="2:7">
      <c r="B158" s="158"/>
      <c r="C158" s="159" t="s">
        <v>52</v>
      </c>
      <c r="D158" s="160"/>
      <c r="E158" s="161" t="str">
        <f>IF(F158="","",G158/F158)</f>
        <v/>
      </c>
      <c r="F158" s="162"/>
      <c r="G158" s="162">
        <f>SUM(G156:G157)</f>
        <v>222.436578</v>
      </c>
    </row>
    <row r="159" spans="2:7" ht="15" thickBot="1">
      <c r="B159" s="196" t="s">
        <v>145</v>
      </c>
      <c r="C159" s="193"/>
      <c r="D159" s="4"/>
      <c r="E159" s="194"/>
      <c r="F159" s="194"/>
      <c r="G159" s="195"/>
    </row>
    <row r="160" spans="2:7">
      <c r="B160" s="250" t="s">
        <v>198</v>
      </c>
      <c r="C160" s="251"/>
      <c r="D160" s="251"/>
      <c r="E160" s="251"/>
      <c r="F160" s="251"/>
      <c r="G160" s="252"/>
    </row>
    <row r="161" spans="2:7">
      <c r="B161" s="247" t="s">
        <v>50</v>
      </c>
      <c r="C161" s="248"/>
      <c r="D161" s="248"/>
      <c r="E161" s="248"/>
      <c r="F161" s="248"/>
      <c r="G161" s="249"/>
    </row>
    <row r="162" spans="2:7">
      <c r="B162" s="154" t="s">
        <v>199</v>
      </c>
      <c r="C162" s="253" t="s">
        <v>147</v>
      </c>
      <c r="D162" s="254"/>
      <c r="E162" s="254"/>
      <c r="F162" s="254"/>
      <c r="G162" s="255"/>
    </row>
    <row r="163" spans="2:7">
      <c r="B163" s="154" t="s">
        <v>122</v>
      </c>
      <c r="C163" s="155" t="s">
        <v>121</v>
      </c>
      <c r="D163" s="156" t="s">
        <v>110</v>
      </c>
      <c r="E163" s="157">
        <f>19.9223/3.62</f>
        <v>5.5033977900552484</v>
      </c>
      <c r="F163" s="157">
        <v>0.11</v>
      </c>
      <c r="G163" s="157">
        <f>E163*F163</f>
        <v>0.60537375690607731</v>
      </c>
    </row>
    <row r="164" spans="2:7">
      <c r="B164" s="154" t="s">
        <v>124</v>
      </c>
      <c r="C164" s="155" t="s">
        <v>123</v>
      </c>
      <c r="D164" s="156" t="s">
        <v>110</v>
      </c>
      <c r="E164" s="157">
        <f>10*14.9971/3.62</f>
        <v>41.428453038674036</v>
      </c>
      <c r="F164" s="157">
        <v>0.11</v>
      </c>
      <c r="G164" s="157">
        <f>E164*F164</f>
        <v>4.5571298342541438</v>
      </c>
    </row>
    <row r="165" spans="2:7">
      <c r="B165" s="158"/>
      <c r="C165" s="159" t="s">
        <v>52</v>
      </c>
      <c r="D165" s="160"/>
      <c r="E165" s="161" t="str">
        <f>IF(F165="","",G165/F165)</f>
        <v/>
      </c>
      <c r="F165" s="162"/>
      <c r="G165" s="162">
        <f>SUM(G163:G164)</f>
        <v>5.1625035911602213</v>
      </c>
    </row>
    <row r="166" spans="2:7" ht="15" thickBot="1">
      <c r="B166" s="196" t="s">
        <v>125</v>
      </c>
      <c r="C166" s="193"/>
      <c r="D166" s="4"/>
      <c r="E166" s="194"/>
      <c r="F166" s="194"/>
      <c r="G166" s="195"/>
    </row>
    <row r="167" spans="2:7">
      <c r="B167" s="250" t="s">
        <v>200</v>
      </c>
      <c r="C167" s="251"/>
      <c r="D167" s="251"/>
      <c r="E167" s="251"/>
      <c r="F167" s="251"/>
      <c r="G167" s="252"/>
    </row>
    <row r="168" spans="2:7">
      <c r="B168" s="247" t="s">
        <v>50</v>
      </c>
      <c r="C168" s="248"/>
      <c r="D168" s="248"/>
      <c r="E168" s="248"/>
      <c r="F168" s="248"/>
      <c r="G168" s="249"/>
    </row>
    <row r="169" spans="2:7">
      <c r="B169" s="233" t="s">
        <v>106</v>
      </c>
      <c r="C169" s="253" t="s">
        <v>150</v>
      </c>
      <c r="D169" s="254"/>
      <c r="E169" s="254"/>
      <c r="F169" s="254"/>
      <c r="G169" s="255"/>
    </row>
    <row r="170" spans="2:7">
      <c r="B170" s="154" t="s">
        <v>112</v>
      </c>
      <c r="C170" s="155" t="s">
        <v>130</v>
      </c>
      <c r="D170" s="156" t="s">
        <v>109</v>
      </c>
      <c r="E170" s="157">
        <f>19.9114*0.09</f>
        <v>1.7920259999999999</v>
      </c>
      <c r="F170" s="157">
        <v>15.1</v>
      </c>
      <c r="G170" s="157">
        <f>E170*F170</f>
        <v>27.059592599999998</v>
      </c>
    </row>
    <row r="171" spans="2:7">
      <c r="B171" s="154" t="s">
        <v>114</v>
      </c>
      <c r="C171" s="155" t="s">
        <v>151</v>
      </c>
      <c r="D171" s="156" t="s">
        <v>109</v>
      </c>
      <c r="E171" s="157">
        <f>20.3428*0.09</f>
        <v>1.8308519999999999</v>
      </c>
      <c r="F171" s="157">
        <v>15.1</v>
      </c>
      <c r="G171" s="157">
        <f>E171*F171</f>
        <v>27.645865199999999</v>
      </c>
    </row>
    <row r="172" spans="2:7">
      <c r="B172" s="158"/>
      <c r="C172" s="159" t="s">
        <v>52</v>
      </c>
      <c r="D172" s="160"/>
      <c r="E172" s="161" t="str">
        <f>IF(F172="","",G172/F172)</f>
        <v/>
      </c>
      <c r="F172" s="162"/>
      <c r="G172" s="162">
        <f>SUM(G170:G171)</f>
        <v>54.705457799999998</v>
      </c>
    </row>
    <row r="173" spans="2:7" ht="15" thickBot="1">
      <c r="B173" s="196" t="s">
        <v>152</v>
      </c>
      <c r="C173" s="193"/>
      <c r="D173" s="4"/>
      <c r="E173" s="194"/>
      <c r="F173" s="194"/>
      <c r="G173" s="195"/>
    </row>
    <row r="174" spans="2:7">
      <c r="B174" s="250" t="s">
        <v>201</v>
      </c>
      <c r="C174" s="251"/>
      <c r="D174" s="251"/>
      <c r="E174" s="251"/>
      <c r="F174" s="251"/>
      <c r="G174" s="252"/>
    </row>
    <row r="175" spans="2:7">
      <c r="B175" s="247" t="s">
        <v>50</v>
      </c>
      <c r="C175" s="248"/>
      <c r="D175" s="248"/>
      <c r="E175" s="248"/>
      <c r="F175" s="248"/>
      <c r="G175" s="249"/>
    </row>
    <row r="176" spans="2:7">
      <c r="B176" s="154" t="s">
        <v>107</v>
      </c>
      <c r="C176" s="253" t="s">
        <v>120</v>
      </c>
      <c r="D176" s="254"/>
      <c r="E176" s="254"/>
      <c r="F176" s="254"/>
      <c r="G176" s="255"/>
    </row>
    <row r="177" spans="2:7">
      <c r="B177" s="154" t="s">
        <v>122</v>
      </c>
      <c r="C177" s="155" t="s">
        <v>121</v>
      </c>
      <c r="D177" s="156" t="s">
        <v>110</v>
      </c>
      <c r="E177" s="157">
        <f>19.9223/3.62</f>
        <v>5.5033977900552484</v>
      </c>
      <c r="F177" s="157">
        <v>0.46</v>
      </c>
      <c r="G177" s="157">
        <f>E177*F177</f>
        <v>2.5315629834254145</v>
      </c>
    </row>
    <row r="178" spans="2:7">
      <c r="B178" s="154" t="s">
        <v>124</v>
      </c>
      <c r="C178" s="155" t="s">
        <v>123</v>
      </c>
      <c r="D178" s="156" t="s">
        <v>110</v>
      </c>
      <c r="E178" s="157">
        <f>10*14.9971/3.62</f>
        <v>41.428453038674036</v>
      </c>
      <c r="F178" s="157">
        <v>0.46</v>
      </c>
      <c r="G178" s="157">
        <f>E178*F178</f>
        <v>19.057088397790057</v>
      </c>
    </row>
    <row r="179" spans="2:7">
      <c r="B179" s="158"/>
      <c r="C179" s="159" t="s">
        <v>52</v>
      </c>
      <c r="D179" s="160"/>
      <c r="E179" s="161" t="str">
        <f>IF(F179="","",G179/F179)</f>
        <v/>
      </c>
      <c r="F179" s="162"/>
      <c r="G179" s="162">
        <f>SUM(G177:G178)</f>
        <v>21.58865138121547</v>
      </c>
    </row>
    <row r="180" spans="2:7" ht="15" thickBot="1">
      <c r="B180" s="196" t="s">
        <v>125</v>
      </c>
      <c r="C180" s="193"/>
      <c r="D180" s="4"/>
      <c r="E180" s="194"/>
      <c r="F180" s="194"/>
      <c r="G180" s="195"/>
    </row>
    <row r="181" spans="2:7">
      <c r="B181" s="250" t="s">
        <v>202</v>
      </c>
      <c r="C181" s="251"/>
      <c r="D181" s="251"/>
      <c r="E181" s="251"/>
      <c r="F181" s="251"/>
      <c r="G181" s="252"/>
    </row>
    <row r="182" spans="2:7">
      <c r="B182" s="247" t="s">
        <v>50</v>
      </c>
      <c r="C182" s="248"/>
      <c r="D182" s="248"/>
      <c r="E182" s="248"/>
      <c r="F182" s="248"/>
      <c r="G182" s="249"/>
    </row>
    <row r="183" spans="2:7">
      <c r="B183" s="154" t="s">
        <v>155</v>
      </c>
      <c r="C183" s="253" t="s">
        <v>120</v>
      </c>
      <c r="D183" s="254"/>
      <c r="E183" s="254"/>
      <c r="F183" s="254"/>
      <c r="G183" s="255"/>
    </row>
    <row r="184" spans="2:7">
      <c r="B184" s="154" t="s">
        <v>122</v>
      </c>
      <c r="C184" s="155" t="s">
        <v>121</v>
      </c>
      <c r="D184" s="156" t="s">
        <v>110</v>
      </c>
      <c r="E184" s="157">
        <f>19.9223/3.62</f>
        <v>5.5033977900552484</v>
      </c>
      <c r="F184" s="157">
        <v>0.11</v>
      </c>
      <c r="G184" s="157">
        <f>E184*F184</f>
        <v>0.60537375690607731</v>
      </c>
    </row>
    <row r="185" spans="2:7">
      <c r="B185" s="154" t="s">
        <v>124</v>
      </c>
      <c r="C185" s="155" t="s">
        <v>123</v>
      </c>
      <c r="D185" s="156" t="s">
        <v>110</v>
      </c>
      <c r="E185" s="157">
        <f>11*14.9971/3.62</f>
        <v>45.571298342541432</v>
      </c>
      <c r="F185" s="157">
        <v>0.11</v>
      </c>
      <c r="G185" s="157">
        <f>E185*F185</f>
        <v>5.0128428176795579</v>
      </c>
    </row>
    <row r="186" spans="2:7">
      <c r="B186" s="158"/>
      <c r="C186" s="159" t="s">
        <v>52</v>
      </c>
      <c r="D186" s="160"/>
      <c r="E186" s="161" t="str">
        <f>IF(F186="","",G186/F186)</f>
        <v/>
      </c>
      <c r="F186" s="162"/>
      <c r="G186" s="162">
        <f>SUM(G184:G185)</f>
        <v>5.6182165745856354</v>
      </c>
    </row>
    <row r="187" spans="2:7" ht="15" thickBot="1">
      <c r="B187" s="196" t="s">
        <v>125</v>
      </c>
      <c r="C187" s="193"/>
      <c r="D187" s="4"/>
      <c r="E187" s="194"/>
      <c r="F187" s="194"/>
      <c r="G187" s="195"/>
    </row>
    <row r="188" spans="2:7">
      <c r="B188" s="250" t="s">
        <v>203</v>
      </c>
      <c r="C188" s="251"/>
      <c r="D188" s="251"/>
      <c r="E188" s="251"/>
      <c r="F188" s="251"/>
      <c r="G188" s="252"/>
    </row>
    <row r="189" spans="2:7">
      <c r="B189" s="247" t="s">
        <v>50</v>
      </c>
      <c r="C189" s="248"/>
      <c r="D189" s="248"/>
      <c r="E189" s="248"/>
      <c r="F189" s="248"/>
      <c r="G189" s="249"/>
    </row>
    <row r="190" spans="2:7">
      <c r="B190" s="154" t="s">
        <v>108</v>
      </c>
      <c r="C190" s="253" t="s">
        <v>128</v>
      </c>
      <c r="D190" s="254"/>
      <c r="E190" s="254"/>
      <c r="F190" s="254"/>
      <c r="G190" s="255"/>
    </row>
    <row r="191" spans="2:7">
      <c r="B191" s="154" t="s">
        <v>112</v>
      </c>
      <c r="C191" s="155" t="s">
        <v>130</v>
      </c>
      <c r="D191" s="156" t="s">
        <v>111</v>
      </c>
      <c r="E191" s="157">
        <v>15.2203</v>
      </c>
      <c r="F191" s="157">
        <v>6.6</v>
      </c>
      <c r="G191" s="157">
        <f>E191*F191</f>
        <v>100.45397999999999</v>
      </c>
    </row>
    <row r="192" spans="2:7">
      <c r="B192" s="154" t="s">
        <v>129</v>
      </c>
      <c r="C192" s="155" t="s">
        <v>131</v>
      </c>
      <c r="D192" s="156" t="s">
        <v>111</v>
      </c>
      <c r="E192" s="157">
        <v>18.325500000000002</v>
      </c>
      <c r="F192" s="157">
        <v>6.6</v>
      </c>
      <c r="G192" s="157">
        <f>E192*F192</f>
        <v>120.9483</v>
      </c>
    </row>
    <row r="193" spans="2:7">
      <c r="B193" s="158"/>
      <c r="C193" s="159" t="s">
        <v>52</v>
      </c>
      <c r="D193" s="160"/>
      <c r="E193" s="161" t="str">
        <f>IF(F193="","",G193/F193)</f>
        <v/>
      </c>
      <c r="F193" s="162"/>
      <c r="G193" s="162">
        <f>SUM(G191:G192)</f>
        <v>221.40227999999999</v>
      </c>
    </row>
    <row r="194" spans="2:7" ht="15" thickBot="1">
      <c r="B194" s="197" t="s">
        <v>132</v>
      </c>
      <c r="C194" s="198"/>
      <c r="D194" s="199"/>
      <c r="E194" s="200"/>
      <c r="F194" s="200"/>
      <c r="G194" s="201"/>
    </row>
    <row r="195" spans="2:7">
      <c r="B195" s="250" t="s">
        <v>204</v>
      </c>
      <c r="C195" s="251"/>
      <c r="D195" s="251"/>
      <c r="E195" s="251"/>
      <c r="F195" s="251"/>
      <c r="G195" s="252"/>
    </row>
    <row r="196" spans="2:7">
      <c r="B196" s="247" t="s">
        <v>50</v>
      </c>
      <c r="C196" s="248"/>
      <c r="D196" s="248"/>
      <c r="E196" s="248"/>
      <c r="F196" s="248"/>
      <c r="G196" s="249"/>
    </row>
    <row r="197" spans="2:7">
      <c r="B197" s="154" t="s">
        <v>205</v>
      </c>
      <c r="C197" s="253" t="s">
        <v>128</v>
      </c>
      <c r="D197" s="254"/>
      <c r="E197" s="254"/>
      <c r="F197" s="254"/>
      <c r="G197" s="255"/>
    </row>
    <row r="198" spans="2:7">
      <c r="B198" s="154" t="s">
        <v>112</v>
      </c>
      <c r="C198" s="155" t="s">
        <v>130</v>
      </c>
      <c r="D198" s="156" t="s">
        <v>43</v>
      </c>
      <c r="E198" s="157">
        <f>0.05*16.9114</f>
        <v>0.84557000000000004</v>
      </c>
      <c r="F198" s="157">
        <v>2</v>
      </c>
      <c r="G198" s="157">
        <f>E198*F198</f>
        <v>1.6911400000000001</v>
      </c>
    </row>
    <row r="199" spans="2:7">
      <c r="B199" s="154" t="s">
        <v>129</v>
      </c>
      <c r="C199" s="155" t="s">
        <v>131</v>
      </c>
      <c r="D199" s="156" t="s">
        <v>43</v>
      </c>
      <c r="E199" s="157">
        <f>0.05*20.3617</f>
        <v>1.0180849999999999</v>
      </c>
      <c r="F199" s="157">
        <v>2</v>
      </c>
      <c r="G199" s="157">
        <f>E199*F199</f>
        <v>2.0361699999999998</v>
      </c>
    </row>
    <row r="200" spans="2:7">
      <c r="B200" s="158"/>
      <c r="C200" s="159" t="s">
        <v>52</v>
      </c>
      <c r="D200" s="160"/>
      <c r="E200" s="161" t="str">
        <f>IF(F200="","",G200/F200)</f>
        <v/>
      </c>
      <c r="F200" s="162"/>
      <c r="G200" s="162">
        <f>SUM(G198:G199)</f>
        <v>3.7273100000000001</v>
      </c>
    </row>
    <row r="201" spans="2:7" ht="15" thickBot="1">
      <c r="B201" s="197" t="s">
        <v>206</v>
      </c>
      <c r="C201" s="198"/>
      <c r="D201" s="199"/>
      <c r="E201" s="200"/>
      <c r="F201" s="200"/>
      <c r="G201" s="201"/>
    </row>
    <row r="202" spans="2:7" ht="18" thickBot="1">
      <c r="B202" s="262" t="s">
        <v>207</v>
      </c>
      <c r="C202" s="263"/>
      <c r="D202" s="263"/>
      <c r="E202" s="263"/>
      <c r="F202" s="263"/>
      <c r="G202" s="264"/>
    </row>
    <row r="203" spans="2:7" ht="27" thickBot="1">
      <c r="B203" s="148" t="s">
        <v>192</v>
      </c>
      <c r="C203" s="267" t="s">
        <v>161</v>
      </c>
      <c r="D203" s="268"/>
      <c r="E203" s="268"/>
      <c r="F203" s="268"/>
      <c r="G203" s="269"/>
    </row>
    <row r="204" spans="2:7" ht="15" thickBot="1">
      <c r="B204" s="205" t="s">
        <v>41</v>
      </c>
      <c r="C204" s="206" t="s">
        <v>42</v>
      </c>
      <c r="D204" s="207" t="s">
        <v>43</v>
      </c>
      <c r="E204" s="208" t="s">
        <v>44</v>
      </c>
      <c r="F204" s="208" t="s">
        <v>45</v>
      </c>
      <c r="G204" s="208" t="s">
        <v>46</v>
      </c>
    </row>
    <row r="205" spans="2:7" ht="15" thickBot="1">
      <c r="B205" s="204" t="s">
        <v>140</v>
      </c>
      <c r="C205" s="209" t="s">
        <v>123</v>
      </c>
      <c r="D205" s="210" t="s">
        <v>51</v>
      </c>
      <c r="E205" s="211">
        <v>15.8683</v>
      </c>
      <c r="F205" s="212">
        <v>3.7536</v>
      </c>
      <c r="G205" s="202">
        <f>(E205*F205)</f>
        <v>59.563250879999998</v>
      </c>
    </row>
    <row r="206" spans="2:7" ht="15" thickBot="1">
      <c r="B206" s="265" t="s">
        <v>159</v>
      </c>
      <c r="C206" s="266"/>
      <c r="D206" s="266"/>
      <c r="E206" s="266"/>
      <c r="F206" s="266"/>
      <c r="G206" s="202">
        <f>SUM(G205:G205)</f>
        <v>59.563250879999998</v>
      </c>
    </row>
    <row r="207" spans="2:7" ht="15" thickBot="1">
      <c r="B207" s="265" t="s">
        <v>157</v>
      </c>
      <c r="C207" s="266"/>
      <c r="D207" s="266"/>
      <c r="E207" s="266"/>
      <c r="F207" s="266"/>
      <c r="G207" s="202">
        <f>SUM(G216,G223,G229,G236)</f>
        <v>1177.0091142580109</v>
      </c>
    </row>
    <row r="208" spans="2:7" ht="15" thickBot="1">
      <c r="B208" s="270" t="s">
        <v>208</v>
      </c>
      <c r="C208" s="271"/>
      <c r="D208" s="271"/>
      <c r="E208" s="271"/>
      <c r="F208" s="271"/>
      <c r="G208" s="213">
        <f>SUM(G205,G207)</f>
        <v>1236.5723651380108</v>
      </c>
    </row>
    <row r="209" spans="2:7" ht="15" thickBot="1">
      <c r="B209" s="272" t="s">
        <v>209</v>
      </c>
      <c r="C209" s="273"/>
      <c r="D209" s="273"/>
      <c r="E209" s="273"/>
      <c r="F209" s="273"/>
      <c r="G209" s="274"/>
    </row>
    <row r="210" spans="2:7" ht="18" thickBot="1">
      <c r="B210" s="275" t="s">
        <v>210</v>
      </c>
      <c r="C210" s="276"/>
      <c r="D210" s="276"/>
      <c r="E210" s="276"/>
      <c r="F210" s="276"/>
      <c r="G210" s="277"/>
    </row>
    <row r="211" spans="2:7">
      <c r="B211" s="250" t="s">
        <v>211</v>
      </c>
      <c r="C211" s="251"/>
      <c r="D211" s="251"/>
      <c r="E211" s="251"/>
      <c r="F211" s="251"/>
      <c r="G211" s="252"/>
    </row>
    <row r="212" spans="2:7">
      <c r="B212" s="247" t="s">
        <v>50</v>
      </c>
      <c r="C212" s="248"/>
      <c r="D212" s="248"/>
      <c r="E212" s="248"/>
      <c r="F212" s="248"/>
      <c r="G212" s="249"/>
    </row>
    <row r="213" spans="2:7">
      <c r="B213" s="154" t="s">
        <v>212</v>
      </c>
      <c r="C213" s="253" t="s">
        <v>213</v>
      </c>
      <c r="D213" s="254"/>
      <c r="E213" s="254"/>
      <c r="F213" s="254"/>
      <c r="G213" s="255"/>
    </row>
    <row r="214" spans="2:7">
      <c r="B214" s="149" t="s">
        <v>41</v>
      </c>
      <c r="C214" s="150" t="s">
        <v>42</v>
      </c>
      <c r="D214" s="151" t="s">
        <v>43</v>
      </c>
      <c r="E214" s="152" t="s">
        <v>44</v>
      </c>
      <c r="F214" s="152" t="s">
        <v>45</v>
      </c>
      <c r="G214" s="152" t="s">
        <v>46</v>
      </c>
    </row>
    <row r="215" spans="2:7">
      <c r="B215" s="167" t="s">
        <v>124</v>
      </c>
      <c r="C215" s="168" t="s">
        <v>123</v>
      </c>
      <c r="D215" s="156" t="s">
        <v>110</v>
      </c>
      <c r="E215" s="166">
        <v>24.7285</v>
      </c>
      <c r="F215" s="157">
        <v>0.35420000000000001</v>
      </c>
      <c r="G215" s="166">
        <f>E215*F215</f>
        <v>8.7588347000000013</v>
      </c>
    </row>
    <row r="216" spans="2:7">
      <c r="B216" s="158"/>
      <c r="C216" s="159" t="s">
        <v>52</v>
      </c>
      <c r="D216" s="160"/>
      <c r="E216" s="161" t="str">
        <f>IF(F216="","",G216/F216)</f>
        <v/>
      </c>
      <c r="F216" s="162"/>
      <c r="G216" s="162">
        <f>SUM(G215:G215)</f>
        <v>8.7588347000000013</v>
      </c>
    </row>
    <row r="217" spans="2:7" ht="15" thickBot="1">
      <c r="B217" s="196" t="s">
        <v>214</v>
      </c>
      <c r="C217" s="193"/>
      <c r="D217" s="4"/>
      <c r="E217" s="194"/>
      <c r="F217" s="194"/>
      <c r="G217" s="195"/>
    </row>
    <row r="218" spans="2:7">
      <c r="B218" s="250" t="s">
        <v>215</v>
      </c>
      <c r="C218" s="251"/>
      <c r="D218" s="251"/>
      <c r="E218" s="251"/>
      <c r="F218" s="251"/>
      <c r="G218" s="252"/>
    </row>
    <row r="219" spans="2:7">
      <c r="B219" s="247" t="s">
        <v>50</v>
      </c>
      <c r="C219" s="248"/>
      <c r="D219" s="248"/>
      <c r="E219" s="248"/>
      <c r="F219" s="248"/>
      <c r="G219" s="249"/>
    </row>
    <row r="220" spans="2:7">
      <c r="B220" s="154" t="s">
        <v>107</v>
      </c>
      <c r="C220" s="253" t="s">
        <v>120</v>
      </c>
      <c r="D220" s="254"/>
      <c r="E220" s="254"/>
      <c r="F220" s="254"/>
      <c r="G220" s="255"/>
    </row>
    <row r="221" spans="2:7">
      <c r="B221" s="154" t="s">
        <v>122</v>
      </c>
      <c r="C221" s="155" t="s">
        <v>121</v>
      </c>
      <c r="D221" s="156" t="s">
        <v>110</v>
      </c>
      <c r="E221" s="157">
        <f>19.9223/3.62</f>
        <v>5.5033977900552484</v>
      </c>
      <c r="F221" s="157">
        <v>3.42</v>
      </c>
      <c r="G221" s="157">
        <f>E221*F221</f>
        <v>18.821620441988948</v>
      </c>
    </row>
    <row r="222" spans="2:7">
      <c r="B222" s="154" t="s">
        <v>124</v>
      </c>
      <c r="C222" s="155" t="s">
        <v>123</v>
      </c>
      <c r="D222" s="156" t="s">
        <v>110</v>
      </c>
      <c r="E222" s="157">
        <f>10*14.9771/3.62</f>
        <v>41.373204419889504</v>
      </c>
      <c r="F222" s="157">
        <v>3.42</v>
      </c>
      <c r="G222" s="157">
        <f>E222*F222</f>
        <v>141.49635911602209</v>
      </c>
    </row>
    <row r="223" spans="2:7">
      <c r="B223" s="158"/>
      <c r="C223" s="159" t="s">
        <v>52</v>
      </c>
      <c r="D223" s="160"/>
      <c r="E223" s="161" t="str">
        <f>IF(F223="","",G223/F223)</f>
        <v/>
      </c>
      <c r="F223" s="162"/>
      <c r="G223" s="162">
        <f>SUM(G221:G222)</f>
        <v>160.31797955801105</v>
      </c>
    </row>
    <row r="224" spans="2:7" ht="15" thickBot="1">
      <c r="B224" s="196" t="s">
        <v>125</v>
      </c>
      <c r="C224" s="193"/>
      <c r="D224" s="4"/>
      <c r="E224" s="194"/>
      <c r="F224" s="194"/>
      <c r="G224" s="195"/>
    </row>
    <row r="225" spans="2:7">
      <c r="B225" s="250" t="s">
        <v>216</v>
      </c>
      <c r="C225" s="251"/>
      <c r="D225" s="251"/>
      <c r="E225" s="251"/>
      <c r="F225" s="251"/>
      <c r="G225" s="252"/>
    </row>
    <row r="226" spans="2:7">
      <c r="B226" s="247" t="s">
        <v>50</v>
      </c>
      <c r="C226" s="248"/>
      <c r="D226" s="248"/>
      <c r="E226" s="248"/>
      <c r="F226" s="248"/>
      <c r="G226" s="249"/>
    </row>
    <row r="227" spans="2:7">
      <c r="B227" s="154" t="s">
        <v>217</v>
      </c>
      <c r="C227" s="253" t="s">
        <v>218</v>
      </c>
      <c r="D227" s="254"/>
      <c r="E227" s="254"/>
      <c r="F227" s="254"/>
      <c r="G227" s="255"/>
    </row>
    <row r="228" spans="2:7">
      <c r="B228" s="154" t="s">
        <v>124</v>
      </c>
      <c r="C228" s="155" t="s">
        <v>123</v>
      </c>
      <c r="D228" s="156" t="s">
        <v>110</v>
      </c>
      <c r="E228" s="157">
        <v>42.876199999999997</v>
      </c>
      <c r="F228" s="157">
        <v>11.72</v>
      </c>
      <c r="G228" s="157">
        <f>E228*F228</f>
        <v>502.50906399999997</v>
      </c>
    </row>
    <row r="229" spans="2:7">
      <c r="B229" s="158"/>
      <c r="C229" s="159" t="s">
        <v>52</v>
      </c>
      <c r="D229" s="160"/>
      <c r="E229" s="161" t="str">
        <f>IF(F229="","",G229/F229)</f>
        <v/>
      </c>
      <c r="F229" s="162"/>
      <c r="G229" s="162">
        <f>SUM(G228:G228)</f>
        <v>502.50906399999997</v>
      </c>
    </row>
    <row r="230" spans="2:7" ht="15" thickBot="1">
      <c r="B230" s="196" t="s">
        <v>219</v>
      </c>
      <c r="C230" s="193"/>
      <c r="D230" s="4"/>
      <c r="E230" s="194"/>
      <c r="F230" s="194"/>
      <c r="G230" s="195"/>
    </row>
    <row r="231" spans="2:7">
      <c r="B231" s="250" t="s">
        <v>220</v>
      </c>
      <c r="C231" s="251"/>
      <c r="D231" s="251"/>
      <c r="E231" s="251"/>
      <c r="F231" s="251"/>
      <c r="G231" s="252"/>
    </row>
    <row r="232" spans="2:7">
      <c r="B232" s="247" t="s">
        <v>50</v>
      </c>
      <c r="C232" s="248"/>
      <c r="D232" s="248"/>
      <c r="E232" s="248"/>
      <c r="F232" s="248"/>
      <c r="G232" s="249"/>
    </row>
    <row r="233" spans="2:7">
      <c r="B233" s="154" t="s">
        <v>108</v>
      </c>
      <c r="C233" s="253" t="s">
        <v>128</v>
      </c>
      <c r="D233" s="254"/>
      <c r="E233" s="254"/>
      <c r="F233" s="254"/>
      <c r="G233" s="255"/>
    </row>
    <row r="234" spans="2:7">
      <c r="B234" s="154" t="s">
        <v>112</v>
      </c>
      <c r="C234" s="155" t="s">
        <v>130</v>
      </c>
      <c r="D234" s="156" t="s">
        <v>111</v>
      </c>
      <c r="E234" s="157">
        <v>16.9114</v>
      </c>
      <c r="F234" s="157">
        <v>13.56</v>
      </c>
      <c r="G234" s="157">
        <f>E234*F234</f>
        <v>229.31858400000002</v>
      </c>
    </row>
    <row r="235" spans="2:7">
      <c r="B235" s="154" t="s">
        <v>129</v>
      </c>
      <c r="C235" s="155" t="s">
        <v>131</v>
      </c>
      <c r="D235" s="156" t="s">
        <v>111</v>
      </c>
      <c r="E235" s="157">
        <v>20.361699999999999</v>
      </c>
      <c r="F235" s="157">
        <v>13.56</v>
      </c>
      <c r="G235" s="157">
        <f>E235*F235</f>
        <v>276.10465199999999</v>
      </c>
    </row>
    <row r="236" spans="2:7">
      <c r="B236" s="158"/>
      <c r="C236" s="159" t="s">
        <v>52</v>
      </c>
      <c r="D236" s="160"/>
      <c r="E236" s="161" t="str">
        <f>IF(F236="","",G236/F236)</f>
        <v/>
      </c>
      <c r="F236" s="162"/>
      <c r="G236" s="162">
        <f>SUM(G234:G235)</f>
        <v>505.42323599999997</v>
      </c>
    </row>
    <row r="237" spans="2:7">
      <c r="B237" s="197" t="s">
        <v>132</v>
      </c>
      <c r="C237" s="198"/>
      <c r="D237" s="199"/>
      <c r="E237" s="200"/>
      <c r="F237" s="200"/>
      <c r="G237" s="201"/>
    </row>
  </sheetData>
  <mergeCells count="122">
    <mergeCell ref="B232:G232"/>
    <mergeCell ref="C233:G233"/>
    <mergeCell ref="C220:G220"/>
    <mergeCell ref="B225:G225"/>
    <mergeCell ref="B226:G226"/>
    <mergeCell ref="C227:G227"/>
    <mergeCell ref="B231:G231"/>
    <mergeCell ref="B211:G211"/>
    <mergeCell ref="B212:G212"/>
    <mergeCell ref="C213:G213"/>
    <mergeCell ref="B218:G218"/>
    <mergeCell ref="B219:G219"/>
    <mergeCell ref="B206:F206"/>
    <mergeCell ref="B207:F207"/>
    <mergeCell ref="B208:F208"/>
    <mergeCell ref="B209:G209"/>
    <mergeCell ref="B210:G210"/>
    <mergeCell ref="B195:G195"/>
    <mergeCell ref="B196:G196"/>
    <mergeCell ref="C197:G197"/>
    <mergeCell ref="B202:G202"/>
    <mergeCell ref="C203:G203"/>
    <mergeCell ref="B182:G182"/>
    <mergeCell ref="C183:G183"/>
    <mergeCell ref="B188:G188"/>
    <mergeCell ref="B189:G189"/>
    <mergeCell ref="C190:G190"/>
    <mergeCell ref="C169:G169"/>
    <mergeCell ref="B174:G174"/>
    <mergeCell ref="B175:G175"/>
    <mergeCell ref="C176:G176"/>
    <mergeCell ref="B181:G181"/>
    <mergeCell ref="B160:G160"/>
    <mergeCell ref="B161:G161"/>
    <mergeCell ref="C162:G162"/>
    <mergeCell ref="B167:G167"/>
    <mergeCell ref="B168:G168"/>
    <mergeCell ref="B150:G150"/>
    <mergeCell ref="B151:G151"/>
    <mergeCell ref="B152:G152"/>
    <mergeCell ref="B153:G153"/>
    <mergeCell ref="C154:G154"/>
    <mergeCell ref="B143:G143"/>
    <mergeCell ref="C144:G144"/>
    <mergeCell ref="B147:F147"/>
    <mergeCell ref="B148:F148"/>
    <mergeCell ref="B149:F149"/>
    <mergeCell ref="B6:G6"/>
    <mergeCell ref="C7:G7"/>
    <mergeCell ref="B30:G30"/>
    <mergeCell ref="B35:G35"/>
    <mergeCell ref="B20:G20"/>
    <mergeCell ref="B21:G21"/>
    <mergeCell ref="C31:G31"/>
    <mergeCell ref="C57:G57"/>
    <mergeCell ref="B17:G17"/>
    <mergeCell ref="B38:G38"/>
    <mergeCell ref="C39:G39"/>
    <mergeCell ref="B41:G41"/>
    <mergeCell ref="B42:G42"/>
    <mergeCell ref="B43:G43"/>
    <mergeCell ref="C44:G44"/>
    <mergeCell ref="B49:G49"/>
    <mergeCell ref="B50:G50"/>
    <mergeCell ref="B29:G29"/>
    <mergeCell ref="B8:F8"/>
    <mergeCell ref="B9:G9"/>
    <mergeCell ref="B10:G10"/>
    <mergeCell ref="B11:G11"/>
    <mergeCell ref="B16:G16"/>
    <mergeCell ref="C18:G18"/>
    <mergeCell ref="B19:F19"/>
    <mergeCell ref="B22:G22"/>
    <mergeCell ref="B28:G28"/>
    <mergeCell ref="C23:G23"/>
    <mergeCell ref="C52:G52"/>
    <mergeCell ref="B56:G56"/>
    <mergeCell ref="B51:G51"/>
    <mergeCell ref="C36:G36"/>
    <mergeCell ref="B79:G79"/>
    <mergeCell ref="B62:G62"/>
    <mergeCell ref="B63:G63"/>
    <mergeCell ref="B64:G64"/>
    <mergeCell ref="B65:G65"/>
    <mergeCell ref="C66:G66"/>
    <mergeCell ref="B59:G59"/>
    <mergeCell ref="C60:G60"/>
    <mergeCell ref="B61:F61"/>
    <mergeCell ref="B40:F40"/>
    <mergeCell ref="B107:G107"/>
    <mergeCell ref="B108:G108"/>
    <mergeCell ref="C109:G109"/>
    <mergeCell ref="C88:G88"/>
    <mergeCell ref="B94:F94"/>
    <mergeCell ref="B95:G95"/>
    <mergeCell ref="B96:G96"/>
    <mergeCell ref="B97:G97"/>
    <mergeCell ref="B92:F92"/>
    <mergeCell ref="B129:G129"/>
    <mergeCell ref="B135:G135"/>
    <mergeCell ref="B136:G136"/>
    <mergeCell ref="C137:G137"/>
    <mergeCell ref="B2:G2"/>
    <mergeCell ref="B3:G3"/>
    <mergeCell ref="B4:G4"/>
    <mergeCell ref="C116:G116"/>
    <mergeCell ref="B121:G121"/>
    <mergeCell ref="B122:G122"/>
    <mergeCell ref="C123:G123"/>
    <mergeCell ref="B128:G128"/>
    <mergeCell ref="B87:G87"/>
    <mergeCell ref="C130:G130"/>
    <mergeCell ref="B93:F93"/>
    <mergeCell ref="B98:G98"/>
    <mergeCell ref="B114:G114"/>
    <mergeCell ref="B115:G115"/>
    <mergeCell ref="B80:G80"/>
    <mergeCell ref="C81:G81"/>
    <mergeCell ref="B72:G72"/>
    <mergeCell ref="B73:G73"/>
    <mergeCell ref="C74:G74"/>
    <mergeCell ref="C99:G99"/>
  </mergeCells>
  <pageMargins left="0.51181102362204722" right="0.11811023622047245" top="0.78740157480314965" bottom="0.78740157480314965" header="0.31496062992125984" footer="0.31496062992125984"/>
  <pageSetup paperSize="9" scale="75" orientation="portrait" r:id="rId1"/>
  <rowBreaks count="1" manualBreakCount="1">
    <brk id="120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BOCA DE LOBO</vt:lpstr>
      <vt:lpstr>PV</vt:lpstr>
      <vt:lpstr>ORÇAMENTO </vt:lpstr>
      <vt:lpstr>composição</vt:lpstr>
      <vt:lpstr>composição!Area_de_impressao</vt:lpstr>
      <vt:lpstr>'ORÇAMENTO '!Area_de_impressao</vt:lpstr>
      <vt:lpstr>'ORÇAMENTO 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Getônio</dc:creator>
  <cp:lastModifiedBy>Avell</cp:lastModifiedBy>
  <cp:lastPrinted>2019-12-10T13:02:25Z</cp:lastPrinted>
  <dcterms:created xsi:type="dcterms:W3CDTF">2016-03-11T18:43:05Z</dcterms:created>
  <dcterms:modified xsi:type="dcterms:W3CDTF">2019-12-10T13:03:37Z</dcterms:modified>
</cp:coreProperties>
</file>