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 activeTab="2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COMPOSIÇÃO!$B$2:$G$26</definedName>
    <definedName name="_xlnm.Print_Area" localSheetId="3">CRON!$A$1:$J$34</definedName>
    <definedName name="_xlnm.Print_Area" localSheetId="1">'planilha de orçamento'!$B$2:$I$42</definedName>
    <definedName name="_xlnm.Print_Area" localSheetId="0">RESUMO!$A$2:$E$23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24519"/>
</workbook>
</file>

<file path=xl/calcChain.xml><?xml version="1.0" encoding="utf-8"?>
<calcChain xmlns="http://schemas.openxmlformats.org/spreadsheetml/2006/main">
  <c r="I24" i="19"/>
  <c r="B5" i="22"/>
  <c r="B4"/>
  <c r="K35" i="19"/>
  <c r="H35"/>
  <c r="I35" s="1"/>
  <c r="G23" i="23"/>
  <c r="G22"/>
  <c r="G20"/>
  <c r="G19"/>
  <c r="G18"/>
  <c r="G24" l="1"/>
  <c r="F38" i="19" l="1"/>
  <c r="F26"/>
  <c r="G12" i="23"/>
  <c r="G11"/>
  <c r="G13" l="1"/>
  <c r="K21" i="19"/>
  <c r="H21"/>
  <c r="I21" s="1"/>
  <c r="K23" l="1"/>
  <c r="H23"/>
  <c r="I23" s="1"/>
  <c r="F30"/>
  <c r="K30"/>
  <c r="H30"/>
  <c r="K34"/>
  <c r="H34"/>
  <c r="I34" s="1"/>
  <c r="K33"/>
  <c r="H33"/>
  <c r="I33" s="1"/>
  <c r="K32"/>
  <c r="H32"/>
  <c r="I32" s="1"/>
  <c r="I30" l="1"/>
  <c r="H17"/>
  <c r="I17" s="1"/>
  <c r="I18" s="1"/>
  <c r="K17"/>
  <c r="K18" s="1"/>
  <c r="J18" s="1"/>
  <c r="G18"/>
  <c r="K31" l="1"/>
  <c r="H31"/>
  <c r="I31" s="1"/>
  <c r="K36"/>
  <c r="J36" s="1"/>
  <c r="G36"/>
  <c r="K29"/>
  <c r="H29"/>
  <c r="I29" s="1"/>
  <c r="I36" l="1"/>
  <c r="E22" i="21" s="1"/>
  <c r="E18" i="22" l="1"/>
  <c r="G24" i="21"/>
  <c r="G28" s="1"/>
  <c r="H24"/>
  <c r="I24"/>
  <c r="F24"/>
  <c r="K38" i="19"/>
  <c r="H38"/>
  <c r="I38" s="1"/>
  <c r="B7" i="22" l="1"/>
  <c r="E7"/>
  <c r="H26" i="19"/>
  <c r="I26" s="1"/>
  <c r="G27"/>
  <c r="K26"/>
  <c r="K27" s="1"/>
  <c r="H39"/>
  <c r="I39" s="1"/>
  <c r="I40" s="1"/>
  <c r="H20"/>
  <c r="I20" s="1"/>
  <c r="H22"/>
  <c r="I22" s="1"/>
  <c r="B9" i="21"/>
  <c r="B6" i="22"/>
  <c r="K20" i="19"/>
  <c r="K24" s="1"/>
  <c r="J24" s="1"/>
  <c r="G40"/>
  <c r="G24"/>
  <c r="K22"/>
  <c r="K39"/>
  <c r="K40" s="1"/>
  <c r="J40" s="1"/>
  <c r="E13" i="21" l="1"/>
  <c r="E11" i="22"/>
  <c r="E25" i="21"/>
  <c r="H27" s="1"/>
  <c r="H28" s="1"/>
  <c r="I27" i="19"/>
  <c r="I41" l="1"/>
  <c r="E16" i="21"/>
  <c r="F18" s="1"/>
  <c r="E13" i="22"/>
  <c r="E16"/>
  <c r="E19" i="21"/>
  <c r="F21" s="1"/>
  <c r="E20" i="22"/>
  <c r="H15" i="21"/>
  <c r="I15"/>
  <c r="G15"/>
  <c r="F15"/>
  <c r="I27"/>
  <c r="I28" s="1"/>
  <c r="E29" l="1"/>
  <c r="F28"/>
  <c r="E22" i="22"/>
  <c r="D22" i="21" l="1"/>
  <c r="D18" i="22"/>
  <c r="D11"/>
  <c r="F29" i="21"/>
  <c r="D13"/>
  <c r="D16"/>
  <c r="D19"/>
  <c r="D25"/>
  <c r="D13" i="22"/>
  <c r="D20"/>
  <c r="D16"/>
  <c r="G29" i="21" l="1"/>
  <c r="H29" s="1"/>
  <c r="I29" s="1"/>
  <c r="D22" i="22"/>
  <c r="D29" i="21"/>
</calcChain>
</file>

<file path=xl/sharedStrings.xml><?xml version="1.0" encoding="utf-8"?>
<sst xmlns="http://schemas.openxmlformats.org/spreadsheetml/2006/main" count="176" uniqueCount="133">
  <si>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</si>
  <si>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</si>
  <si>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</si>
  <si>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</si>
  <si>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</si>
  <si>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</si>
  <si>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</si>
  <si>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</si>
  <si>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</si>
  <si>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</si>
  <si>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</si>
  <si>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</si>
  <si>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</si>
  <si>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</si>
  <si>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</si>
  <si>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</si>
  <si>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</si>
  <si>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</si>
  <si>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</si>
  <si>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</si>
  <si>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</si>
  <si>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</si>
  <si>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</si>
  <si>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</si>
  <si>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</si>
  <si>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</si>
  <si>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</si>
  <si>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</si>
  <si>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</si>
  <si>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</si>
  <si>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</si>
  <si>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</si>
  <si>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</si>
  <si>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</si>
  <si>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</si>
  <si>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</si>
  <si>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</si>
  <si>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</si>
  <si>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</si>
  <si>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</si>
  <si>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</si>
  <si>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74209/001</t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</si>
  <si>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</si>
  <si>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</si>
  <si>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</si>
  <si>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</si>
  <si>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</si>
  <si>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</si>
  <si>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</si>
  <si>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</si>
  <si>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</si>
  <si>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ENCARGOS SOCIAIS SOBRE MÃO DE OBRA: 88,80%</t>
  </si>
  <si>
    <t>Administração Local</t>
  </si>
  <si>
    <t>3.1</t>
  </si>
  <si>
    <t>1.1</t>
  </si>
  <si>
    <t>2.1</t>
  </si>
  <si>
    <t>3.2</t>
  </si>
  <si>
    <t>4.1</t>
  </si>
  <si>
    <t>4.2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</si>
  <si>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</si>
  <si>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</si>
  <si>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</si>
  <si>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</si>
  <si>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</si>
  <si>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</si>
  <si>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</si>
  <si>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</si>
  <si>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</si>
  <si>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</si>
  <si>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</si>
  <si>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</si>
  <si>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</si>
  <si>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http://www.fnde.gov.br/centrais-de-conteudos/publicacoes/category/130-proinfancia?download=10834:tipo-1-2017-dwg-projeto-arquitetonico</t>
  </si>
  <si>
    <t>COMPOSIÇÃO 02</t>
  </si>
  <si>
    <t>3.3</t>
  </si>
  <si>
    <t>1.2</t>
  </si>
  <si>
    <t>3.4</t>
  </si>
  <si>
    <t>3.5</t>
  </si>
  <si>
    <t>3.6</t>
  </si>
  <si>
    <t>3.7</t>
  </si>
  <si>
    <t>UNID.</t>
  </si>
  <si>
    <t>COMPOSIÇÃO 001</t>
  </si>
  <si>
    <t xml:space="preserve">URBANIZAÇÃO </t>
  </si>
  <si>
    <t xml:space="preserve">PLANTIO DE GRAMA ESMERALDA EM ROLO </t>
  </si>
  <si>
    <t>EXECUÇÃO DE PASSEIO EM PISO INTERTRAVADO, COM BLOCO RETANGULAR COLORIDO DE 20 X 10 CM, ESPESSURA 6 CM. AF_12/2015</t>
  </si>
  <si>
    <t>EXECUÇÃO DE PASSEIO EM PISO INTERTRAVADO, COM BLOCO RETANGULAR COR NATURAL DE 20 X 10 CM, ESPESSURA 6 CM. AF_12/2015</t>
  </si>
  <si>
    <t>GUIA (MEIO-FIO) CONCRETO, MOLDADA IN LOCO EM TRECHO CURVO COM EXTRUSORA, 11,5 CM BASE X 22 CM ALTURA. AF_06/201</t>
  </si>
  <si>
    <t>PISO EM CONCRETO 20 MPA PREPARO MECANICO, ESPESSURA 7CM, INCLUSO JUNTAS DE DILATAÇÃO EM MADEIRA</t>
  </si>
  <si>
    <t>ESCAVACAO MECANICA CAMPO ABERTO EM SOLO EXCETO ROCHA ATE 2,00M PROFUNDIDADE</t>
  </si>
  <si>
    <t>04175/ORSE</t>
  </si>
  <si>
    <t>LOCAÇÃO DE PRAÇAS COM PIQUETES DE MADEIRA</t>
  </si>
  <si>
    <t>1.3</t>
  </si>
  <si>
    <t xml:space="preserve">                                       Fonte de valores:SINAPI - 09/2018-DESONERADO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</si>
  <si>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</si>
  <si>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</si>
  <si>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</si>
  <si>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</si>
  <si>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</si>
  <si>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</si>
  <si>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**Composição baseada nas tabela SINAPI/JUNHO 2018, BASEADA  EM EXECUÇÃO CONFORME CRONOGRAMA DE OBRA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</si>
  <si>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</si>
  <si>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</si>
  <si>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</si>
  <si>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</si>
  <si>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</si>
  <si>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</si>
  <si>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</si>
  <si>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</si>
  <si>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</si>
  <si>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</si>
  <si>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</si>
  <si>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</si>
  <si>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</si>
  <si>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</si>
  <si>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**Composição baseada nas tabela SINAPI-SETEMBRO/2018</t>
  </si>
  <si>
    <t>INSUMOS E COMPOSIÇÕES / REF. SINAPI/MT - SETEMBRO/2018</t>
  </si>
  <si>
    <t>DATA:30/10/2018</t>
  </si>
  <si>
    <t>Urbanização</t>
  </si>
  <si>
    <t xml:space="preserve">        Local da Obra:Nucleo urbano</t>
  </si>
  <si>
    <t>1.4</t>
  </si>
  <si>
    <t xml:space="preserve">            LOTE 02 -OBRAS DE CALÇAMENTO E PAISAGISMO</t>
  </si>
  <si>
    <r>
      <t xml:space="preserve">            </t>
    </r>
    <r>
      <rPr>
        <b/>
        <sz val="10"/>
        <rFont val="Arial"/>
        <family val="2"/>
      </rPr>
      <t>LOTE 02 -OBRAS DE CALÇAMENTO E PAISAGISMO</t>
    </r>
  </si>
  <si>
    <t xml:space="preserve">  LOTE 02 -OBRAS DE CALÇAMENTO E PAISAGISMO</t>
  </si>
  <si>
    <t xml:space="preserve">            Execução de Obras de Urbanização do Canteiro Central da Avenida Brasil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</si>
  <si>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Brasil</t>
    </r>
  </si>
  <si>
    <t xml:space="preserve"> Execução de Obras de Urbanização do canteiro central da avenida Brasil  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</si>
  <si>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14°48'06.3"S - Longitude 53°36'39.6"O</t>
  </si>
  <si>
    <t xml:space="preserve"> Coordenadas geograficas da Obra:Latitude 14°48'06.3"S - Longitude 53°36'39.6"O</t>
  </si>
  <si>
    <t>APLICAÇÃO DE FUNDO SELADORACRÍLICO EM PAREDES, UMA DEMÃO. AF_06/2014 (guias do passeio)</t>
  </si>
  <si>
    <t>APLICAÇÃO DE FUNDO SELADORACRÍLICO EM PAREDES, UMA DEMÃO. AF_06/2014 (guias de contorno do canteiro)</t>
  </si>
  <si>
    <t>IMPORTA O PRESENTE ORÇAMENTO EM R$- QUATROCENTOS E SESSENTA E SEIS MIL, CENTO E CINQUENTA E DOIS REAIS E QUARENTA E NOVE CENTAVOS</t>
  </si>
  <si>
    <t>RESPONSÁVEL TÉCNICO: AMINADALB A. SOUZA JR - ENGENHEIRO CIVIL</t>
  </si>
  <si>
    <t xml:space="preserve">                                              CREA-MT: 015706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</si>
</sst>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7" fillId="0" borderId="0"/>
    <xf numFmtId="0" fontId="17" fillId="0" borderId="0"/>
    <xf numFmtId="0" fontId="16" fillId="0" borderId="0"/>
    <xf numFmtId="0" fontId="2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24" fillId="0" borderId="0"/>
    <xf numFmtId="0" fontId="2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/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0" xfId="0" applyFont="1" applyBorder="1"/>
    <xf numFmtId="0" fontId="12" fillId="0" borderId="2" xfId="0" applyFont="1" applyBorder="1"/>
    <xf numFmtId="0" fontId="6" fillId="0" borderId="2" xfId="0" applyFont="1" applyBorder="1"/>
    <xf numFmtId="165" fontId="12" fillId="0" borderId="2" xfId="0" applyNumberFormat="1" applyFont="1" applyBorder="1"/>
    <xf numFmtId="0" fontId="4" fillId="0" borderId="3" xfId="0" applyFont="1" applyBorder="1"/>
    <xf numFmtId="0" fontId="12" fillId="0" borderId="3" xfId="0" applyFont="1" applyBorder="1"/>
    <xf numFmtId="0" fontId="15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0" fontId="12" fillId="0" borderId="6" xfId="34" applyNumberFormat="1" applyFont="1" applyBorder="1"/>
    <xf numFmtId="10" fontId="12" fillId="0" borderId="4" xfId="34" applyNumberFormat="1" applyFont="1" applyBorder="1"/>
    <xf numFmtId="165" fontId="12" fillId="0" borderId="8" xfId="50" applyFont="1" applyBorder="1"/>
    <xf numFmtId="165" fontId="12" fillId="0" borderId="7" xfId="50" applyFont="1" applyBorder="1"/>
    <xf numFmtId="165" fontId="12" fillId="0" borderId="4" xfId="50" applyFont="1" applyBorder="1"/>
    <xf numFmtId="165" fontId="12" fillId="3" borderId="1" xfId="50" applyFont="1" applyFill="1" applyBorder="1"/>
    <xf numFmtId="165" fontId="12" fillId="4" borderId="4" xfId="50" applyFont="1" applyFill="1" applyBorder="1"/>
    <xf numFmtId="10" fontId="12" fillId="0" borderId="9" xfId="34" applyNumberFormat="1" applyFont="1" applyFill="1" applyBorder="1"/>
    <xf numFmtId="10" fontId="12" fillId="0" borderId="5" xfId="34" applyNumberFormat="1" applyFont="1" applyFill="1" applyBorder="1"/>
    <xf numFmtId="10" fontId="12" fillId="3" borderId="1" xfId="34" applyNumberFormat="1" applyFont="1" applyFill="1" applyBorder="1"/>
    <xf numFmtId="10" fontId="12" fillId="0" borderId="5" xfId="34" applyNumberFormat="1" applyFont="1" applyBorder="1"/>
    <xf numFmtId="165" fontId="12" fillId="0" borderId="12" xfId="50" applyFont="1" applyFill="1" applyBorder="1"/>
    <xf numFmtId="165" fontId="15" fillId="0" borderId="7" xfId="50" applyFont="1" applyBorder="1"/>
    <xf numFmtId="9" fontId="15" fillId="0" borderId="1" xfId="34" applyNumberFormat="1" applyFont="1" applyBorder="1" applyAlignment="1">
      <alignment horizontal="center"/>
    </xf>
    <xf numFmtId="165" fontId="15" fillId="0" borderId="1" xfId="50" applyFont="1" applyBorder="1" applyAlignment="1">
      <alignment horizontal="center"/>
    </xf>
    <xf numFmtId="165" fontId="12" fillId="0" borderId="1" xfId="0" applyNumberFormat="1" applyFont="1" applyBorder="1"/>
    <xf numFmtId="0" fontId="15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4" fontId="4" fillId="5" borderId="1" xfId="0" applyNumberFormat="1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>
      <alignment horizontal="right" vertical="center"/>
    </xf>
    <xf numFmtId="4" fontId="6" fillId="6" borderId="0" xfId="45" applyNumberFormat="1" applyFont="1" applyFill="1" applyBorder="1" applyAlignment="1">
      <alignment vertical="center"/>
    </xf>
    <xf numFmtId="4" fontId="4" fillId="6" borderId="0" xfId="0" applyNumberFormat="1" applyFont="1" applyFill="1" applyBorder="1" applyAlignment="1">
      <alignment horizontal="right" vertical="center"/>
    </xf>
    <xf numFmtId="4" fontId="14" fillId="6" borderId="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19" fillId="0" borderId="0" xfId="24" applyFont="1" applyBorder="1"/>
    <xf numFmtId="0" fontId="15" fillId="4" borderId="17" xfId="0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6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19" fillId="8" borderId="0" xfId="24" applyFont="1" applyFill="1" applyBorder="1"/>
    <xf numFmtId="4" fontId="6" fillId="8" borderId="0" xfId="45" applyNumberFormat="1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166" fontId="19" fillId="8" borderId="0" xfId="24" applyNumberFormat="1" applyFont="1" applyFill="1" applyBorder="1"/>
    <xf numFmtId="0" fontId="10" fillId="8" borderId="0" xfId="0" applyFont="1" applyFill="1" applyAlignment="1">
      <alignment vertical="center"/>
    </xf>
    <xf numFmtId="0" fontId="6" fillId="8" borderId="0" xfId="0" applyFont="1" applyFill="1" applyBorder="1" applyAlignment="1">
      <alignment vertical="center"/>
    </xf>
    <xf numFmtId="0" fontId="4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9" fillId="8" borderId="0" xfId="0" applyFont="1" applyFill="1"/>
    <xf numFmtId="0" fontId="2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8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10" fontId="6" fillId="7" borderId="0" xfId="0" applyNumberFormat="1" applyFont="1" applyFill="1" applyBorder="1" applyAlignment="1">
      <alignment horizontal="right" vertical="center"/>
    </xf>
    <xf numFmtId="4" fontId="6" fillId="7" borderId="0" xfId="0" applyNumberFormat="1" applyFont="1" applyFill="1" applyBorder="1" applyAlignment="1">
      <alignment vertical="center"/>
    </xf>
    <xf numFmtId="10" fontId="4" fillId="7" borderId="0" xfId="0" applyNumberFormat="1" applyFont="1" applyFill="1" applyBorder="1" applyAlignment="1">
      <alignment horizontal="right" vertical="center"/>
    </xf>
    <xf numFmtId="4" fontId="4" fillId="7" borderId="0" xfId="0" applyNumberFormat="1" applyFont="1" applyFill="1" applyBorder="1" applyAlignment="1">
      <alignment vertical="center"/>
    </xf>
    <xf numFmtId="10" fontId="6" fillId="8" borderId="0" xfId="0" applyNumberFormat="1" applyFont="1" applyFill="1" applyBorder="1" applyAlignment="1">
      <alignment horizontal="right" vertical="center"/>
    </xf>
    <xf numFmtId="4" fontId="6" fillId="8" borderId="0" xfId="0" applyNumberFormat="1" applyFont="1" applyFill="1" applyBorder="1" applyAlignment="1">
      <alignment vertical="center"/>
    </xf>
    <xf numFmtId="10" fontId="4" fillId="5" borderId="0" xfId="0" applyNumberFormat="1" applyFont="1" applyFill="1" applyBorder="1" applyAlignment="1">
      <alignment horizontal="right" vertical="center"/>
    </xf>
    <xf numFmtId="4" fontId="14" fillId="7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vertical="center" wrapText="1"/>
    </xf>
    <xf numFmtId="10" fontId="6" fillId="9" borderId="0" xfId="0" applyNumberFormat="1" applyFont="1" applyFill="1" applyBorder="1" applyAlignment="1">
      <alignment horizontal="right" vertical="center"/>
    </xf>
    <xf numFmtId="4" fontId="6" fillId="9" borderId="0" xfId="0" applyNumberFormat="1" applyFont="1" applyFill="1" applyBorder="1" applyAlignment="1">
      <alignment vertical="center"/>
    </xf>
    <xf numFmtId="4" fontId="6" fillId="9" borderId="0" xfId="45" applyNumberFormat="1" applyFont="1" applyFill="1" applyBorder="1" applyAlignment="1">
      <alignment vertical="center"/>
    </xf>
    <xf numFmtId="0" fontId="0" fillId="9" borderId="0" xfId="0" applyFill="1"/>
    <xf numFmtId="0" fontId="9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6" fillId="0" borderId="23" xfId="0" applyFont="1" applyBorder="1"/>
    <xf numFmtId="0" fontId="6" fillId="0" borderId="2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19" xfId="0" applyFont="1" applyBorder="1"/>
    <xf numFmtId="0" fontId="12" fillId="0" borderId="24" xfId="0" applyFont="1" applyBorder="1"/>
    <xf numFmtId="0" fontId="12" fillId="0" borderId="0" xfId="0" applyFont="1" applyBorder="1"/>
    <xf numFmtId="0" fontId="15" fillId="0" borderId="0" xfId="0" applyFont="1" applyBorder="1"/>
    <xf numFmtId="10" fontId="12" fillId="0" borderId="0" xfId="34" applyNumberFormat="1" applyFont="1" applyBorder="1"/>
    <xf numFmtId="0" fontId="8" fillId="0" borderId="0" xfId="0" applyFont="1" applyBorder="1" applyAlignment="1"/>
    <xf numFmtId="0" fontId="12" fillId="0" borderId="23" xfId="0" applyFont="1" applyBorder="1"/>
    <xf numFmtId="0" fontId="12" fillId="0" borderId="25" xfId="0" applyFont="1" applyBorder="1"/>
    <xf numFmtId="0" fontId="4" fillId="0" borderId="0" xfId="0" applyFont="1" applyBorder="1"/>
    <xf numFmtId="0" fontId="12" fillId="0" borderId="21" xfId="0" applyFont="1" applyBorder="1"/>
    <xf numFmtId="0" fontId="12" fillId="0" borderId="33" xfId="0" applyFont="1" applyBorder="1"/>
    <xf numFmtId="0" fontId="8" fillId="0" borderId="27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165" fontId="15" fillId="0" borderId="21" xfId="50" applyFont="1" applyBorder="1" applyAlignment="1">
      <alignment horizontal="center"/>
    </xf>
    <xf numFmtId="0" fontId="12" fillId="0" borderId="19" xfId="0" applyFont="1" applyBorder="1"/>
    <xf numFmtId="9" fontId="15" fillId="0" borderId="34" xfId="34" applyNumberFormat="1" applyFont="1" applyBorder="1" applyAlignment="1">
      <alignment horizontal="center"/>
    </xf>
    <xf numFmtId="0" fontId="12" fillId="0" borderId="35" xfId="0" applyFont="1" applyBorder="1"/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7" fillId="0" borderId="13" xfId="0" applyFont="1" applyBorder="1" applyAlignment="1"/>
    <xf numFmtId="0" fontId="4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" xfId="0" quotePrefix="1" applyFont="1" applyFill="1" applyBorder="1" applyAlignment="1">
      <alignment vertical="center" wrapText="1"/>
    </xf>
    <xf numFmtId="4" fontId="4" fillId="5" borderId="3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4" fillId="12" borderId="28" xfId="25" applyFont="1" applyFill="1" applyBorder="1" applyAlignment="1">
      <alignment horizontal="center" vertical="center"/>
    </xf>
    <xf numFmtId="0" fontId="4" fillId="12" borderId="15" xfId="24" applyFont="1" applyFill="1" applyBorder="1" applyAlignment="1">
      <alignment horizontal="center" vertical="center" wrapText="1"/>
    </xf>
    <xf numFmtId="0" fontId="4" fillId="0" borderId="30" xfId="24" applyFont="1" applyFill="1" applyBorder="1" applyAlignment="1">
      <alignment horizontal="center" vertical="center" wrapText="1"/>
    </xf>
    <xf numFmtId="49" fontId="2" fillId="0" borderId="30" xfId="25" applyNumberFormat="1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left" wrapText="1"/>
    </xf>
    <xf numFmtId="0" fontId="2" fillId="0" borderId="1" xfId="25" applyFont="1" applyBorder="1" applyAlignment="1">
      <alignment horizontal="center" wrapText="1"/>
    </xf>
    <xf numFmtId="165" fontId="28" fillId="0" borderId="1" xfId="52" applyFont="1" applyFill="1" applyBorder="1" applyAlignment="1" applyProtection="1">
      <alignment horizontal="center"/>
    </xf>
    <xf numFmtId="165" fontId="28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2" fillId="5" borderId="36" xfId="0" applyFont="1" applyFill="1" applyBorder="1" applyAlignment="1">
      <alignment horizontal="center"/>
    </xf>
    <xf numFmtId="165" fontId="28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8" fillId="11" borderId="25" xfId="52" applyFont="1" applyFill="1" applyBorder="1" applyAlignment="1">
      <alignment horizontal="right" vertical="center"/>
    </xf>
    <xf numFmtId="4" fontId="5" fillId="11" borderId="19" xfId="8" applyNumberFormat="1" applyFont="1" applyFill="1" applyBorder="1" applyAlignment="1">
      <alignment horizontal="right" vertical="center"/>
    </xf>
    <xf numFmtId="0" fontId="2" fillId="5" borderId="36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center" vertical="center"/>
    </xf>
    <xf numFmtId="165" fontId="28" fillId="0" borderId="1" xfId="52" applyFont="1" applyFill="1" applyBorder="1" applyAlignment="1" applyProtection="1">
      <alignment horizontal="center" vertical="center"/>
    </xf>
    <xf numFmtId="165" fontId="28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49" fontId="2" fillId="0" borderId="30" xfId="25" applyNumberFormat="1" applyFont="1" applyFill="1" applyBorder="1" applyAlignment="1">
      <alignment horizontal="center"/>
    </xf>
    <xf numFmtId="0" fontId="2" fillId="5" borderId="36" xfId="0" applyFont="1" applyFill="1" applyBorder="1" applyAlignment="1">
      <alignment horizontal="left"/>
    </xf>
    <xf numFmtId="165" fontId="28" fillId="0" borderId="36" xfId="52" applyFont="1" applyFill="1" applyBorder="1" applyAlignment="1" applyProtection="1">
      <alignment horizontal="center"/>
    </xf>
    <xf numFmtId="0" fontId="2" fillId="0" borderId="0" xfId="25" applyFont="1"/>
    <xf numFmtId="0" fontId="29" fillId="0" borderId="0" xfId="24" applyFont="1" applyBorder="1"/>
    <xf numFmtId="49" fontId="29" fillId="0" borderId="0" xfId="24" applyNumberFormat="1" applyFont="1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40" xfId="0" applyNumberFormat="1" applyFont="1" applyFill="1" applyBorder="1" applyAlignment="1">
      <alignment horizontal="right" vertical="center" wrapText="1"/>
    </xf>
    <xf numFmtId="10" fontId="2" fillId="7" borderId="0" xfId="0" applyNumberFormat="1" applyFont="1" applyFill="1" applyBorder="1" applyAlignment="1">
      <alignment horizontal="right" vertical="center"/>
    </xf>
    <xf numFmtId="4" fontId="2" fillId="7" borderId="0" xfId="0" applyNumberFormat="1" applyFont="1" applyFill="1" applyBorder="1" applyAlignment="1">
      <alignment vertical="center"/>
    </xf>
    <xf numFmtId="4" fontId="2" fillId="6" borderId="0" xfId="45" applyNumberFormat="1" applyFont="1" applyFill="1" applyBorder="1" applyAlignment="1">
      <alignment vertical="center"/>
    </xf>
    <xf numFmtId="165" fontId="12" fillId="0" borderId="1" xfId="50" applyFont="1" applyBorder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0" fontId="12" fillId="0" borderId="1" xfId="34" applyNumberFormat="1" applyFont="1" applyBorder="1" applyAlignment="1">
      <alignment horizontal="center" vertical="center"/>
    </xf>
    <xf numFmtId="4" fontId="30" fillId="0" borderId="13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65" fontId="12" fillId="5" borderId="1" xfId="34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165" fontId="12" fillId="0" borderId="1" xfId="34" applyNumberFormat="1" applyFont="1" applyFill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4" fillId="0" borderId="2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4" fillId="5" borderId="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/>
    </xf>
    <xf numFmtId="0" fontId="8" fillId="5" borderId="17" xfId="0" applyFont="1" applyFill="1" applyBorder="1" applyAlignment="1">
      <alignment horizontal="right"/>
    </xf>
    <xf numFmtId="0" fontId="8" fillId="5" borderId="31" xfId="0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10" fontId="4" fillId="5" borderId="10" xfId="0" applyNumberFormat="1" applyFont="1" applyFill="1" applyBorder="1" applyAlignment="1">
      <alignment horizontal="right" vertical="center"/>
    </xf>
    <xf numFmtId="10" fontId="4" fillId="5" borderId="18" xfId="0" applyNumberFormat="1" applyFont="1" applyFill="1" applyBorder="1" applyAlignment="1">
      <alignment horizontal="right" vertical="center"/>
    </xf>
    <xf numFmtId="0" fontId="4" fillId="5" borderId="20" xfId="0" quotePrefix="1" applyFont="1" applyFill="1" applyBorder="1" applyAlignment="1">
      <alignment horizontal="center" vertical="center" wrapText="1"/>
    </xf>
    <xf numFmtId="0" fontId="4" fillId="5" borderId="18" xfId="0" quotePrefix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6" fillId="5" borderId="20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0" fontId="4" fillId="0" borderId="0" xfId="44" applyNumberFormat="1" applyFont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0" xfId="24" applyFont="1" applyBorder="1"/>
    <xf numFmtId="0" fontId="5" fillId="0" borderId="2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8" fillId="5" borderId="22" xfId="0" applyFont="1" applyFill="1" applyBorder="1" applyAlignment="1">
      <alignment horizontal="right" vertical="center" wrapText="1"/>
    </xf>
    <xf numFmtId="0" fontId="4" fillId="5" borderId="18" xfId="0" applyFont="1" applyFill="1" applyBorder="1" applyAlignment="1">
      <alignment horizontal="right" vertical="center" wrapText="1"/>
    </xf>
    <xf numFmtId="14" fontId="8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10" fontId="12" fillId="7" borderId="6" xfId="0" applyNumberFormat="1" applyFont="1" applyFill="1" applyBorder="1" applyAlignment="1">
      <alignment horizontal="center" vertical="center"/>
    </xf>
    <xf numFmtId="10" fontId="12" fillId="7" borderId="0" xfId="0" applyNumberFormat="1" applyFont="1" applyFill="1" applyBorder="1" applyAlignment="1">
      <alignment horizontal="center" vertical="center"/>
    </xf>
    <xf numFmtId="0" fontId="19" fillId="8" borderId="0" xfId="24" applyFont="1" applyFill="1" applyBorder="1"/>
    <xf numFmtId="10" fontId="12" fillId="8" borderId="0" xfId="0" applyNumberFormat="1" applyFont="1" applyFill="1" applyBorder="1" applyAlignment="1">
      <alignment horizontal="center" vertical="center"/>
    </xf>
    <xf numFmtId="49" fontId="1" fillId="0" borderId="24" xfId="32" applyNumberFormat="1" applyFont="1" applyBorder="1" applyAlignment="1">
      <alignment horizontal="left"/>
    </xf>
    <xf numFmtId="49" fontId="2" fillId="0" borderId="24" xfId="32" applyNumberFormat="1" applyFont="1" applyBorder="1" applyAlignment="1">
      <alignment horizontal="left"/>
    </xf>
    <xf numFmtId="49" fontId="2" fillId="0" borderId="21" xfId="32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" fillId="12" borderId="29" xfId="24" applyFont="1" applyFill="1" applyBorder="1" applyAlignment="1">
      <alignment horizontal="left" vertical="center" wrapText="1"/>
    </xf>
    <xf numFmtId="0" fontId="4" fillId="10" borderId="3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5" fontId="12" fillId="0" borderId="5" xfId="34" applyNumberFormat="1" applyFont="1" applyFill="1" applyBorder="1" applyAlignment="1">
      <alignment horizontal="center" vertical="center"/>
    </xf>
    <xf numFmtId="165" fontId="12" fillId="0" borderId="4" xfId="34" applyNumberFormat="1" applyFont="1" applyFill="1" applyBorder="1" applyAlignment="1">
      <alignment horizontal="center" vertical="center"/>
    </xf>
    <xf numFmtId="165" fontId="12" fillId="0" borderId="7" xfId="34" applyNumberFormat="1" applyFont="1" applyFill="1" applyBorder="1" applyAlignment="1">
      <alignment horizontal="center" vertical="center"/>
    </xf>
    <xf numFmtId="10" fontId="12" fillId="0" borderId="5" xfId="34" applyNumberFormat="1" applyFont="1" applyFill="1" applyBorder="1" applyAlignment="1">
      <alignment horizontal="center"/>
    </xf>
    <xf numFmtId="10" fontId="12" fillId="0" borderId="4" xfId="34" applyNumberFormat="1" applyFont="1" applyFill="1" applyBorder="1" applyAlignment="1">
      <alignment horizontal="center"/>
    </xf>
    <xf numFmtId="10" fontId="12" fillId="0" borderId="7" xfId="34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workbookViewId="0">
      <selection activeCell="H19" sqref="H19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24"/>
      <c r="B2" s="129"/>
      <c r="C2" s="124"/>
      <c r="D2" s="124"/>
      <c r="E2" s="132"/>
      <c r="F2" s="24"/>
    </row>
    <row r="3" spans="1:6" ht="25.5" customHeight="1">
      <c r="A3" s="24"/>
      <c r="B3" s="202" t="s">
        <v>17</v>
      </c>
      <c r="C3" s="203"/>
      <c r="D3" s="203"/>
      <c r="E3" s="204"/>
      <c r="F3" s="24"/>
    </row>
    <row r="4" spans="1:6" ht="27" customHeight="1">
      <c r="A4" s="24"/>
      <c r="B4" s="196" t="str">
        <f>'planilha de orçamento'!B5:I5</f>
        <v xml:space="preserve">            Execução de Obras de Urbanização do Canteiro Central da Avenida Brasil</v>
      </c>
      <c r="C4" s="197"/>
      <c r="D4" s="197"/>
      <c r="E4" s="198"/>
      <c r="F4" s="24"/>
    </row>
    <row r="5" spans="1:6" ht="27" customHeight="1">
      <c r="A5" s="24"/>
      <c r="B5" s="196" t="str">
        <f>'planilha de orçamento'!B6:I6</f>
        <v xml:space="preserve">            LOTE 02 -OBRAS DE CALÇAMENTO E PAISAGISMO</v>
      </c>
      <c r="C5" s="197"/>
      <c r="D5" s="197"/>
      <c r="E5" s="198"/>
      <c r="F5" s="24"/>
    </row>
    <row r="6" spans="1:6" ht="24" customHeight="1" thickBot="1">
      <c r="A6" s="24"/>
      <c r="B6" s="207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14°48'06.3"S - Longitude 53°36'39.6"O</v>
      </c>
      <c r="C6" s="208"/>
      <c r="D6" s="208"/>
      <c r="E6" s="209"/>
      <c r="F6" s="24"/>
    </row>
    <row r="7" spans="1:6" ht="21" customHeight="1" thickBot="1">
      <c r="A7" s="24"/>
      <c r="B7" s="210" t="str">
        <f>'planilha de orçamento'!H11</f>
        <v>DATA:30/10/2018</v>
      </c>
      <c r="C7" s="211"/>
      <c r="D7" s="133"/>
      <c r="E7" s="134" t="str">
        <f>'planilha de orçamento'!H8</f>
        <v>B.D.I: 27,63%</v>
      </c>
      <c r="F7" s="128"/>
    </row>
    <row r="8" spans="1:6" ht="6.75" customHeight="1">
      <c r="A8" s="24"/>
      <c r="B8" s="131"/>
      <c r="C8" s="125"/>
      <c r="D8" s="125"/>
      <c r="E8" s="125"/>
      <c r="F8" s="24"/>
    </row>
    <row r="9" spans="1:6">
      <c r="A9" s="24"/>
      <c r="B9" s="205" t="s">
        <v>18</v>
      </c>
      <c r="C9" s="205" t="s">
        <v>8</v>
      </c>
      <c r="D9" s="205" t="s">
        <v>9</v>
      </c>
      <c r="E9" s="135" t="s">
        <v>10</v>
      </c>
      <c r="F9" s="24"/>
    </row>
    <row r="10" spans="1:6">
      <c r="A10" s="24"/>
      <c r="B10" s="205"/>
      <c r="C10" s="205"/>
      <c r="D10" s="205"/>
      <c r="E10" s="135" t="s">
        <v>11</v>
      </c>
      <c r="F10" s="24"/>
    </row>
    <row r="11" spans="1:6" hidden="1">
      <c r="A11" s="24"/>
      <c r="B11" s="193">
        <v>1</v>
      </c>
      <c r="C11" s="194" t="s">
        <v>52</v>
      </c>
      <c r="D11" s="199">
        <f>(E11/E22)</f>
        <v>0</v>
      </c>
      <c r="E11" s="200">
        <f>'planilha de orçamento'!I18</f>
        <v>0</v>
      </c>
      <c r="F11" s="24"/>
    </row>
    <row r="12" spans="1:6" hidden="1">
      <c r="A12" s="24"/>
      <c r="B12" s="193"/>
      <c r="C12" s="194"/>
      <c r="D12" s="199"/>
      <c r="E12" s="200"/>
      <c r="F12" s="24"/>
    </row>
    <row r="13" spans="1:6">
      <c r="A13" s="24"/>
      <c r="B13" s="193">
        <v>1</v>
      </c>
      <c r="C13" s="194" t="s">
        <v>19</v>
      </c>
      <c r="D13" s="195">
        <f>E13/$E$22</f>
        <v>3.8930608308023841E-2</v>
      </c>
      <c r="E13" s="206">
        <f>'planilha de orçamento'!I24</f>
        <v>18147.599999999999</v>
      </c>
      <c r="F13" s="24"/>
    </row>
    <row r="14" spans="1:6">
      <c r="A14" s="24"/>
      <c r="B14" s="193"/>
      <c r="C14" s="194"/>
      <c r="D14" s="195"/>
      <c r="E14" s="206"/>
      <c r="F14" s="24"/>
    </row>
    <row r="15" spans="1:6" ht="5.25" hidden="1" customHeight="1">
      <c r="A15" s="24"/>
      <c r="B15" s="193"/>
      <c r="C15" s="194"/>
      <c r="D15" s="195"/>
      <c r="E15" s="206"/>
      <c r="F15" s="24"/>
    </row>
    <row r="16" spans="1:6">
      <c r="A16" s="24"/>
      <c r="B16" s="193">
        <v>2</v>
      </c>
      <c r="C16" s="194" t="s">
        <v>20</v>
      </c>
      <c r="D16" s="195">
        <f>E16/$E$22</f>
        <v>4.7980930017128096E-2</v>
      </c>
      <c r="E16" s="201">
        <f>'planilha de orçamento'!I27</f>
        <v>22366.43</v>
      </c>
      <c r="F16" s="24"/>
    </row>
    <row r="17" spans="1:6">
      <c r="A17" s="24"/>
      <c r="B17" s="193"/>
      <c r="C17" s="194"/>
      <c r="D17" s="195"/>
      <c r="E17" s="201"/>
      <c r="F17" s="24"/>
    </row>
    <row r="18" spans="1:6">
      <c r="A18" s="24"/>
      <c r="B18" s="193">
        <v>3</v>
      </c>
      <c r="C18" s="194" t="s">
        <v>117</v>
      </c>
      <c r="D18" s="195">
        <f>E18/$E$22</f>
        <v>0.90903897134605038</v>
      </c>
      <c r="E18" s="201">
        <f>('planilha de orçamento'!I36)</f>
        <v>423750.77999999997</v>
      </c>
      <c r="F18" s="24"/>
    </row>
    <row r="19" spans="1:6" ht="19.5" customHeight="1">
      <c r="A19" s="24"/>
      <c r="B19" s="193"/>
      <c r="C19" s="194"/>
      <c r="D19" s="195"/>
      <c r="E19" s="201"/>
      <c r="F19" s="24"/>
    </row>
    <row r="20" spans="1:6">
      <c r="A20" s="24"/>
      <c r="B20" s="193">
        <v>4</v>
      </c>
      <c r="C20" s="194" t="s">
        <v>46</v>
      </c>
      <c r="D20" s="195">
        <f>E20/$E$22</f>
        <v>4.0494903287977722E-3</v>
      </c>
      <c r="E20" s="201">
        <f>('planilha de orçamento'!I40)</f>
        <v>1887.68</v>
      </c>
      <c r="F20" s="24"/>
    </row>
    <row r="21" spans="1:6" ht="18" customHeight="1" thickBot="1">
      <c r="A21" s="24"/>
      <c r="B21" s="193"/>
      <c r="C21" s="194"/>
      <c r="D21" s="195"/>
      <c r="E21" s="201"/>
      <c r="F21" s="24"/>
    </row>
    <row r="22" spans="1:6">
      <c r="A22" s="24"/>
      <c r="B22" s="191" t="s">
        <v>16</v>
      </c>
      <c r="C22" s="192"/>
      <c r="D22" s="138">
        <f>SUM(D11:D21)</f>
        <v>1.0000000000000002</v>
      </c>
      <c r="E22" s="136">
        <f>SUM(E11:E21)</f>
        <v>466152.48999999993</v>
      </c>
      <c r="F22" s="24"/>
    </row>
    <row r="23" spans="1:6" ht="5.25" customHeight="1" thickBot="1">
      <c r="A23" s="24"/>
      <c r="B23" s="130"/>
      <c r="C23" s="25"/>
      <c r="D23" s="139"/>
      <c r="E23" s="137"/>
      <c r="F23" s="24"/>
    </row>
    <row r="24" spans="1:6">
      <c r="B24" s="23"/>
      <c r="C24" s="49"/>
      <c r="D24" s="49"/>
      <c r="E24" s="49"/>
    </row>
    <row r="25" spans="1:6">
      <c r="B25" s="23"/>
      <c r="C25" s="23"/>
      <c r="D25" s="23"/>
      <c r="E25" s="23"/>
    </row>
    <row r="26" spans="1:6">
      <c r="D26" s="24"/>
      <c r="E26" s="24"/>
    </row>
    <row r="27" spans="1:6">
      <c r="D27" s="24"/>
      <c r="E27" s="50"/>
    </row>
    <row r="28" spans="1:6">
      <c r="D28" s="24"/>
      <c r="E28" s="50"/>
    </row>
    <row r="29" spans="1:6">
      <c r="E29" s="51"/>
    </row>
  </sheetData>
  <mergeCells count="29">
    <mergeCell ref="B3:E3"/>
    <mergeCell ref="B16:B17"/>
    <mergeCell ref="C16:C17"/>
    <mergeCell ref="D16:D17"/>
    <mergeCell ref="E16:E17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  <mergeCell ref="B22:C22"/>
    <mergeCell ref="B20:B21"/>
    <mergeCell ref="C20:C21"/>
    <mergeCell ref="D20:D21"/>
    <mergeCell ref="B4:E4"/>
    <mergeCell ref="D11:D12"/>
    <mergeCell ref="E11:E12"/>
    <mergeCell ref="C13:C15"/>
    <mergeCell ref="B18:B19"/>
    <mergeCell ref="C18:C19"/>
    <mergeCell ref="D18:D19"/>
    <mergeCell ref="E18:E19"/>
    <mergeCell ref="E20:E21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zoomScaleNormal="85" zoomScaleSheetLayoutView="100" workbookViewId="0">
      <selection activeCell="C46" sqref="C46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11.664062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 thickBot="1"/>
    <row r="2" spans="2:17" s="1" customFormat="1" ht="5.25" customHeight="1">
      <c r="B2" s="227"/>
      <c r="C2" s="228"/>
      <c r="D2" s="228"/>
      <c r="E2" s="228"/>
      <c r="F2" s="228"/>
      <c r="G2" s="228"/>
      <c r="H2" s="228"/>
      <c r="I2" s="229"/>
      <c r="J2" s="89"/>
      <c r="K2" s="89"/>
      <c r="L2" s="55"/>
      <c r="N2" s="6"/>
    </row>
    <row r="3" spans="2:17" s="1" customFormat="1" ht="20.25" customHeight="1">
      <c r="B3" s="245" t="s">
        <v>48</v>
      </c>
      <c r="C3" s="246"/>
      <c r="D3" s="246"/>
      <c r="E3" s="246"/>
      <c r="F3" s="246"/>
      <c r="G3" s="246"/>
      <c r="H3" s="246"/>
      <c r="I3" s="247"/>
      <c r="J3" s="86"/>
      <c r="K3" s="86"/>
      <c r="L3" s="74"/>
      <c r="N3" s="6"/>
    </row>
    <row r="4" spans="2:17" s="1" customFormat="1" ht="2.25" customHeight="1">
      <c r="B4" s="140"/>
      <c r="C4" s="86"/>
      <c r="D4" s="86"/>
      <c r="E4" s="86"/>
      <c r="F4" s="86"/>
      <c r="G4" s="86"/>
      <c r="H4" s="86"/>
      <c r="I4" s="141"/>
      <c r="J4" s="86"/>
      <c r="K4" s="86"/>
      <c r="L4" s="74"/>
      <c r="N4" s="6"/>
    </row>
    <row r="5" spans="2:17" s="1" customFormat="1" ht="15" customHeight="1">
      <c r="B5" s="218" t="s">
        <v>123</v>
      </c>
      <c r="C5" s="219"/>
      <c r="D5" s="219"/>
      <c r="E5" s="219"/>
      <c r="F5" s="219"/>
      <c r="G5" s="219"/>
      <c r="H5" s="219"/>
      <c r="I5" s="220"/>
      <c r="J5" s="87"/>
      <c r="K5" s="87"/>
      <c r="L5" s="152"/>
      <c r="N5" s="6"/>
    </row>
    <row r="6" spans="2:17" s="1" customFormat="1" ht="22.5" customHeight="1">
      <c r="B6" s="218" t="s">
        <v>120</v>
      </c>
      <c r="C6" s="219"/>
      <c r="D6" s="219"/>
      <c r="E6" s="219"/>
      <c r="F6" s="219"/>
      <c r="G6" s="219"/>
      <c r="H6" s="219"/>
      <c r="I6" s="220"/>
      <c r="J6" s="87"/>
      <c r="K6" s="87"/>
      <c r="L6" s="74"/>
      <c r="N6" s="6"/>
    </row>
    <row r="7" spans="2:17" s="1" customFormat="1" ht="42" customHeight="1">
      <c r="B7" s="218" t="s">
        <v>126</v>
      </c>
      <c r="C7" s="219"/>
      <c r="D7" s="219"/>
      <c r="E7" s="219"/>
      <c r="F7" s="219"/>
      <c r="G7" s="219"/>
      <c r="H7" s="219"/>
      <c r="I7" s="220"/>
      <c r="J7" s="88"/>
      <c r="K7" s="88"/>
      <c r="L7" s="9"/>
      <c r="N7" s="6"/>
    </row>
    <row r="8" spans="2:17" s="1" customFormat="1" ht="17.25" customHeight="1">
      <c r="B8" s="218" t="s">
        <v>60</v>
      </c>
      <c r="C8" s="219"/>
      <c r="D8" s="219"/>
      <c r="E8" s="219"/>
      <c r="F8" s="219"/>
      <c r="G8" s="219"/>
      <c r="H8" s="248" t="s">
        <v>47</v>
      </c>
      <c r="I8" s="249"/>
      <c r="J8" s="250" t="s">
        <v>47</v>
      </c>
      <c r="K8" s="250"/>
      <c r="L8" s="74"/>
      <c r="N8" s="6"/>
    </row>
    <row r="9" spans="2:17" s="1" customFormat="1" ht="12.75" customHeight="1">
      <c r="B9" s="260" t="s">
        <v>51</v>
      </c>
      <c r="C9" s="261"/>
      <c r="D9" s="261"/>
      <c r="E9" s="261"/>
      <c r="F9" s="261"/>
      <c r="G9" s="261"/>
      <c r="H9" s="261"/>
      <c r="I9" s="262"/>
      <c r="J9" s="250" t="s">
        <v>47</v>
      </c>
      <c r="K9" s="250"/>
      <c r="L9" s="74"/>
      <c r="N9" s="6"/>
    </row>
    <row r="10" spans="2:17" s="1" customFormat="1" ht="5.25" customHeight="1" thickBot="1">
      <c r="B10" s="257"/>
      <c r="C10" s="258"/>
      <c r="D10" s="258"/>
      <c r="E10" s="258"/>
      <c r="F10" s="258"/>
      <c r="G10" s="258"/>
      <c r="H10" s="258"/>
      <c r="I10" s="259"/>
      <c r="J10" s="73"/>
      <c r="K10" s="54"/>
      <c r="L10" s="54"/>
      <c r="N10" s="6"/>
    </row>
    <row r="11" spans="2:17" s="1" customFormat="1" ht="15" customHeight="1">
      <c r="B11" s="264" t="s">
        <v>92</v>
      </c>
      <c r="C11" s="265"/>
      <c r="D11" s="265"/>
      <c r="E11" s="265"/>
      <c r="F11" s="265"/>
      <c r="G11" s="265"/>
      <c r="H11" s="266" t="s">
        <v>116</v>
      </c>
      <c r="I11" s="267"/>
      <c r="J11" s="263" t="s">
        <v>35</v>
      </c>
      <c r="K11" s="263"/>
      <c r="L11" s="56"/>
      <c r="N11" s="6"/>
    </row>
    <row r="12" spans="2:17" s="1" customFormat="1" ht="1.5" customHeight="1">
      <c r="B12" s="232"/>
      <c r="C12" s="233"/>
      <c r="D12" s="233"/>
      <c r="E12" s="233"/>
      <c r="F12" s="233"/>
      <c r="G12" s="234"/>
      <c r="H12" s="234"/>
      <c r="I12" s="235"/>
      <c r="J12" s="74"/>
      <c r="K12" s="74"/>
      <c r="L12" s="74"/>
      <c r="N12" s="6"/>
    </row>
    <row r="13" spans="2:17" s="1" customFormat="1" ht="13.8">
      <c r="B13" s="236" t="s">
        <v>0</v>
      </c>
      <c r="C13" s="252" t="s">
        <v>1</v>
      </c>
      <c r="D13" s="252" t="s">
        <v>2</v>
      </c>
      <c r="E13" s="253" t="s">
        <v>36</v>
      </c>
      <c r="F13" s="251" t="s">
        <v>30</v>
      </c>
      <c r="G13" s="239" t="s">
        <v>29</v>
      </c>
      <c r="H13" s="240"/>
      <c r="I13" s="241"/>
      <c r="J13" s="269">
        <v>42933</v>
      </c>
      <c r="K13" s="269"/>
      <c r="L13" s="57"/>
      <c r="N13" s="6"/>
    </row>
    <row r="14" spans="2:17" s="1" customFormat="1" ht="15" customHeight="1">
      <c r="B14" s="237"/>
      <c r="C14" s="252"/>
      <c r="D14" s="252"/>
      <c r="E14" s="254"/>
      <c r="F14" s="251"/>
      <c r="G14" s="242"/>
      <c r="H14" s="243"/>
      <c r="I14" s="244"/>
      <c r="J14" s="270" t="s">
        <v>32</v>
      </c>
      <c r="K14" s="270"/>
      <c r="L14" s="58"/>
      <c r="N14" s="6"/>
    </row>
    <row r="15" spans="2:17" s="2" customFormat="1" ht="12.75" customHeight="1">
      <c r="B15" s="238"/>
      <c r="C15" s="252"/>
      <c r="D15" s="252"/>
      <c r="E15" s="255"/>
      <c r="F15" s="251"/>
      <c r="G15" s="53" t="s">
        <v>3</v>
      </c>
      <c r="H15" s="53" t="s">
        <v>26</v>
      </c>
      <c r="I15" s="53" t="s">
        <v>27</v>
      </c>
      <c r="J15" s="90" t="s">
        <v>9</v>
      </c>
      <c r="K15" s="91" t="s">
        <v>33</v>
      </c>
      <c r="L15" s="59"/>
      <c r="M15" s="7"/>
      <c r="N15" s="7"/>
    </row>
    <row r="16" spans="2:17" s="1" customFormat="1" ht="15.75" customHeight="1">
      <c r="B16" s="113"/>
      <c r="C16" s="20"/>
      <c r="D16" s="19"/>
      <c r="E16" s="17"/>
      <c r="F16" s="21"/>
      <c r="G16" s="16"/>
      <c r="H16" s="22">
        <v>0.27629999999999999</v>
      </c>
      <c r="I16" s="22"/>
      <c r="J16" s="271" t="s">
        <v>34</v>
      </c>
      <c r="K16" s="272"/>
      <c r="L16" s="60"/>
      <c r="N16" s="256"/>
      <c r="O16" s="256"/>
      <c r="P16" s="256"/>
      <c r="Q16" s="71"/>
    </row>
    <row r="17" spans="2:17" s="2" customFormat="1" ht="30.75" hidden="1" customHeight="1">
      <c r="B17" s="114" t="s">
        <v>54</v>
      </c>
      <c r="C17" s="69" t="s">
        <v>50</v>
      </c>
      <c r="D17" s="146" t="s">
        <v>45</v>
      </c>
      <c r="E17" s="145" t="s">
        <v>43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56"/>
      <c r="O17" s="256"/>
      <c r="P17" s="256"/>
      <c r="Q17" s="71"/>
    </row>
    <row r="18" spans="2:17" s="2" customFormat="1" ht="15.75" hidden="1" customHeight="1">
      <c r="B18" s="221" t="s">
        <v>6</v>
      </c>
      <c r="C18" s="222"/>
      <c r="D18" s="222"/>
      <c r="E18" s="222"/>
      <c r="F18" s="268"/>
      <c r="G18" s="223">
        <f>(100%)</f>
        <v>1</v>
      </c>
      <c r="H18" s="224"/>
      <c r="I18" s="115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3">
        <v>1</v>
      </c>
      <c r="C19" s="20" t="s">
        <v>4</v>
      </c>
      <c r="D19" s="19"/>
      <c r="E19" s="17"/>
      <c r="F19" s="21"/>
      <c r="G19" s="16"/>
      <c r="H19" s="22"/>
      <c r="I19" s="22"/>
      <c r="J19" s="274" t="s">
        <v>34</v>
      </c>
      <c r="K19" s="274"/>
      <c r="L19" s="75"/>
      <c r="N19" s="273"/>
      <c r="O19" s="273"/>
      <c r="P19" s="273"/>
      <c r="Q19" s="77"/>
    </row>
    <row r="20" spans="2:17" s="79" customFormat="1" ht="18" customHeight="1">
      <c r="B20" s="114" t="s">
        <v>54</v>
      </c>
      <c r="C20" s="69" t="s">
        <v>25</v>
      </c>
      <c r="D20" s="18" t="s">
        <v>38</v>
      </c>
      <c r="E20" s="111" t="s">
        <v>41</v>
      </c>
      <c r="F20" s="66">
        <v>2.5</v>
      </c>
      <c r="G20" s="67">
        <v>569.71</v>
      </c>
      <c r="H20" s="68">
        <f>TRUNC(G20*$H$16+G20,2)</f>
        <v>727.12</v>
      </c>
      <c r="I20" s="68">
        <f>TRUNC(H20*F20,2)</f>
        <v>1817.8</v>
      </c>
      <c r="J20" s="96">
        <v>0</v>
      </c>
      <c r="K20" s="97" t="e">
        <f>(J20*#REF!)</f>
        <v>#REF!</v>
      </c>
      <c r="L20" s="78"/>
      <c r="N20" s="273"/>
      <c r="O20" s="273"/>
      <c r="P20" s="273"/>
      <c r="Q20" s="80"/>
    </row>
    <row r="21" spans="2:17" s="79" customFormat="1" ht="18" customHeight="1">
      <c r="B21" s="114" t="s">
        <v>75</v>
      </c>
      <c r="C21" s="153" t="s">
        <v>50</v>
      </c>
      <c r="D21" s="175" t="s">
        <v>80</v>
      </c>
      <c r="E21" s="176" t="s">
        <v>43</v>
      </c>
      <c r="F21" s="66">
        <v>1</v>
      </c>
      <c r="G21" s="67">
        <v>5106.72</v>
      </c>
      <c r="H21" s="68">
        <f>TRUNC(G21*$H$16+G21,2)</f>
        <v>6517.7</v>
      </c>
      <c r="I21" s="68">
        <f>TRUNC(H21*F21,2)</f>
        <v>6517.7</v>
      </c>
      <c r="J21" s="96">
        <v>0</v>
      </c>
      <c r="K21" s="97" t="e">
        <f>(J21*#REF!)</f>
        <v>#REF!</v>
      </c>
      <c r="L21" s="78"/>
      <c r="N21" s="273"/>
      <c r="O21" s="273"/>
      <c r="P21" s="273"/>
      <c r="Q21" s="80"/>
    </row>
    <row r="22" spans="2:17" s="79" customFormat="1" ht="34.5" customHeight="1">
      <c r="B22" s="114" t="s">
        <v>91</v>
      </c>
      <c r="C22" s="69" t="s">
        <v>42</v>
      </c>
      <c r="D22" s="18" t="s">
        <v>38</v>
      </c>
      <c r="E22" s="112">
        <v>93584</v>
      </c>
      <c r="F22" s="66">
        <v>6</v>
      </c>
      <c r="G22" s="67">
        <v>454.26</v>
      </c>
      <c r="H22" s="68">
        <f>TRUNC(G22*$H$16+G22,2)</f>
        <v>579.77</v>
      </c>
      <c r="I22" s="68">
        <f>TRUNC(H22*F22,2)</f>
        <v>3478.62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4" t="s">
        <v>119</v>
      </c>
      <c r="C23" s="153" t="s">
        <v>90</v>
      </c>
      <c r="D23" s="18" t="s">
        <v>38</v>
      </c>
      <c r="E23" s="154" t="s">
        <v>89</v>
      </c>
      <c r="F23" s="66">
        <v>9313.9500000000007</v>
      </c>
      <c r="G23" s="67">
        <v>0.54</v>
      </c>
      <c r="H23" s="68">
        <f>TRUNC(G23*$H$16+G23,2)</f>
        <v>0.68</v>
      </c>
      <c r="I23" s="68">
        <f>TRUNC(H23*F23,2)</f>
        <v>6333.48</v>
      </c>
      <c r="J23" s="96">
        <v>1</v>
      </c>
      <c r="K23" s="97" t="e">
        <f>(J23*#REF!)</f>
        <v>#REF!</v>
      </c>
      <c r="L23" s="78"/>
      <c r="N23" s="81"/>
    </row>
    <row r="24" spans="2:17" s="2" customFormat="1" ht="15.75" customHeight="1">
      <c r="B24" s="221" t="s">
        <v>6</v>
      </c>
      <c r="C24" s="222"/>
      <c r="D24" s="222"/>
      <c r="E24" s="222"/>
      <c r="F24" s="222"/>
      <c r="G24" s="223">
        <f>(100%)</f>
        <v>1</v>
      </c>
      <c r="H24" s="224"/>
      <c r="I24" s="115">
        <f>SUM(I20:I23)</f>
        <v>18147.599999999999</v>
      </c>
      <c r="J24" s="94" t="e">
        <f>(K24/#REF!)</f>
        <v>#REF!</v>
      </c>
      <c r="K24" s="95" t="e">
        <f>SUM(K20:K22)</f>
        <v>#REF!</v>
      </c>
      <c r="L24" s="62"/>
      <c r="N24" s="7"/>
    </row>
    <row r="25" spans="2:17" s="79" customFormat="1" ht="21" customHeight="1">
      <c r="B25" s="113">
        <v>2</v>
      </c>
      <c r="C25" s="148" t="s">
        <v>5</v>
      </c>
      <c r="D25" s="230"/>
      <c r="E25" s="230"/>
      <c r="F25" s="230"/>
      <c r="G25" s="230"/>
      <c r="H25" s="230"/>
      <c r="I25" s="231"/>
      <c r="J25" s="78"/>
      <c r="K25" s="78"/>
      <c r="L25" s="82"/>
      <c r="N25" s="81"/>
    </row>
    <row r="26" spans="2:17" s="79" customFormat="1" ht="33" customHeight="1">
      <c r="B26" s="114" t="s">
        <v>55</v>
      </c>
      <c r="C26" s="65" t="s">
        <v>59</v>
      </c>
      <c r="D26" s="18" t="s">
        <v>39</v>
      </c>
      <c r="E26" s="144">
        <v>93358</v>
      </c>
      <c r="F26" s="66">
        <f>(F34*0.1)</f>
        <v>309.57</v>
      </c>
      <c r="G26" s="67">
        <v>56.61</v>
      </c>
      <c r="H26" s="68">
        <f>TRUNC((G26*$H$16)+G26,2)</f>
        <v>72.25</v>
      </c>
      <c r="I26" s="68">
        <f>TRUNC(H26*F26,2)</f>
        <v>22366.43</v>
      </c>
      <c r="J26" s="96">
        <v>0</v>
      </c>
      <c r="K26" s="97" t="e">
        <f>(J26*#REF!)</f>
        <v>#REF!</v>
      </c>
      <c r="L26" s="78"/>
      <c r="N26" s="81"/>
    </row>
    <row r="27" spans="2:17" s="2" customFormat="1" ht="15.75" customHeight="1">
      <c r="B27" s="221" t="s">
        <v>6</v>
      </c>
      <c r="C27" s="222"/>
      <c r="D27" s="222"/>
      <c r="E27" s="222"/>
      <c r="F27" s="222"/>
      <c r="G27" s="223">
        <f>(100%)</f>
        <v>1</v>
      </c>
      <c r="H27" s="224"/>
      <c r="I27" s="115">
        <f>SUM(I26:I26)</f>
        <v>22366.43</v>
      </c>
      <c r="J27" s="94">
        <v>0</v>
      </c>
      <c r="K27" s="95" t="e">
        <f>SUM(K25:K26)</f>
        <v>#REF!</v>
      </c>
      <c r="L27" s="62"/>
      <c r="N27" s="7"/>
    </row>
    <row r="28" spans="2:17" s="84" customFormat="1" ht="19.5" customHeight="1">
      <c r="B28" s="113">
        <v>3</v>
      </c>
      <c r="C28" s="147" t="s">
        <v>82</v>
      </c>
      <c r="D28" s="225"/>
      <c r="E28" s="225"/>
      <c r="F28" s="225"/>
      <c r="G28" s="225"/>
      <c r="H28" s="225"/>
      <c r="I28" s="226"/>
      <c r="J28" s="78"/>
      <c r="K28" s="78"/>
      <c r="L28" s="83"/>
      <c r="N28" s="85"/>
    </row>
    <row r="29" spans="2:17" s="104" customFormat="1" ht="21.75" customHeight="1">
      <c r="B29" s="155" t="s">
        <v>53</v>
      </c>
      <c r="C29" s="150" t="s">
        <v>83</v>
      </c>
      <c r="D29" s="146" t="s">
        <v>38</v>
      </c>
      <c r="E29" s="144">
        <v>85180</v>
      </c>
      <c r="F29" s="66">
        <v>3307.26</v>
      </c>
      <c r="G29" s="67">
        <v>13.04</v>
      </c>
      <c r="H29" s="68">
        <f t="shared" ref="H29:H35" si="0">TRUNC(G29*$H$16+G29,2)</f>
        <v>16.64</v>
      </c>
      <c r="I29" s="68">
        <f t="shared" ref="I29:I30" si="1">TRUNC(H29*F29,2)</f>
        <v>55032.800000000003</v>
      </c>
      <c r="J29" s="101">
        <v>0</v>
      </c>
      <c r="K29" s="102" t="e">
        <f>(J29*#REF!)</f>
        <v>#REF!</v>
      </c>
      <c r="L29" s="103"/>
      <c r="N29" s="105"/>
    </row>
    <row r="30" spans="2:17" s="104" customFormat="1" ht="33.75" customHeight="1">
      <c r="B30" s="155" t="s">
        <v>56</v>
      </c>
      <c r="C30" s="150" t="s">
        <v>88</v>
      </c>
      <c r="D30" s="151" t="s">
        <v>39</v>
      </c>
      <c r="E30" s="144">
        <v>79480</v>
      </c>
      <c r="F30" s="66">
        <f>(F31+F32)*0.2</f>
        <v>588.88800000000003</v>
      </c>
      <c r="G30" s="67">
        <v>2.09</v>
      </c>
      <c r="H30" s="68">
        <f t="shared" si="0"/>
        <v>2.66</v>
      </c>
      <c r="I30" s="68">
        <f t="shared" si="1"/>
        <v>1566.44</v>
      </c>
      <c r="J30" s="101">
        <v>0</v>
      </c>
      <c r="K30" s="102" t="e">
        <f>(J30*#REF!)</f>
        <v>#REF!</v>
      </c>
      <c r="L30" s="103"/>
      <c r="N30" s="105"/>
    </row>
    <row r="31" spans="2:17" s="104" customFormat="1" ht="30.75" customHeight="1">
      <c r="B31" s="155" t="s">
        <v>74</v>
      </c>
      <c r="C31" s="150" t="s">
        <v>84</v>
      </c>
      <c r="D31" s="146" t="s">
        <v>38</v>
      </c>
      <c r="E31" s="144">
        <v>93679</v>
      </c>
      <c r="F31" s="66">
        <v>1472.22</v>
      </c>
      <c r="G31" s="67">
        <v>70.38</v>
      </c>
      <c r="H31" s="68">
        <f t="shared" si="0"/>
        <v>89.82</v>
      </c>
      <c r="I31" s="68">
        <f t="shared" ref="I31" si="2">TRUNC(H31*F31,2)</f>
        <v>132234.79999999999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43.5" customHeight="1">
      <c r="B32" s="155" t="s">
        <v>76</v>
      </c>
      <c r="C32" s="150" t="s">
        <v>85</v>
      </c>
      <c r="D32" s="146" t="s">
        <v>38</v>
      </c>
      <c r="E32" s="144">
        <v>92396</v>
      </c>
      <c r="F32" s="66">
        <v>1472.22</v>
      </c>
      <c r="G32" s="67">
        <v>64.27</v>
      </c>
      <c r="H32" s="68">
        <f t="shared" si="0"/>
        <v>82.02</v>
      </c>
      <c r="I32" s="68">
        <f t="shared" ref="I32" si="3">TRUNC(H32*F32,2)</f>
        <v>120751.48</v>
      </c>
      <c r="J32" s="101">
        <v>0</v>
      </c>
      <c r="K32" s="102" t="e">
        <f>(J32*#REF!)</f>
        <v>#REF!</v>
      </c>
      <c r="L32" s="103"/>
      <c r="N32" s="105"/>
    </row>
    <row r="33" spans="1:14" s="104" customFormat="1" ht="33" customHeight="1">
      <c r="B33" s="155" t="s">
        <v>77</v>
      </c>
      <c r="C33" s="150" t="s">
        <v>87</v>
      </c>
      <c r="D33" s="146" t="s">
        <v>38</v>
      </c>
      <c r="E33" s="144">
        <v>68333</v>
      </c>
      <c r="F33" s="66">
        <v>189.84</v>
      </c>
      <c r="G33" s="67">
        <v>41.43</v>
      </c>
      <c r="H33" s="68">
        <f t="shared" si="0"/>
        <v>52.87</v>
      </c>
      <c r="I33" s="68">
        <f t="shared" ref="I33" si="4">TRUNC(H33*F33,2)</f>
        <v>10036.84</v>
      </c>
      <c r="J33" s="101">
        <v>0</v>
      </c>
      <c r="K33" s="102" t="e">
        <f>(J33*#REF!)</f>
        <v>#REF!</v>
      </c>
      <c r="L33" s="103"/>
      <c r="N33" s="105"/>
    </row>
    <row r="34" spans="1:14" s="104" customFormat="1" ht="30.75" customHeight="1">
      <c r="B34" s="155" t="s">
        <v>78</v>
      </c>
      <c r="C34" s="150" t="s">
        <v>86</v>
      </c>
      <c r="D34" s="151" t="s">
        <v>37</v>
      </c>
      <c r="E34" s="144">
        <v>94264</v>
      </c>
      <c r="F34" s="66">
        <v>3095.7</v>
      </c>
      <c r="G34" s="67">
        <v>25.52</v>
      </c>
      <c r="H34" s="68">
        <f t="shared" si="0"/>
        <v>32.57</v>
      </c>
      <c r="I34" s="68">
        <f t="shared" ref="I34" si="5">TRUNC(H34*F34,2)</f>
        <v>100826.94</v>
      </c>
      <c r="J34" s="101">
        <v>0</v>
      </c>
      <c r="K34" s="102" t="e">
        <f>(J34*#REF!)</f>
        <v>#REF!</v>
      </c>
      <c r="L34" s="103"/>
      <c r="N34" s="105"/>
    </row>
    <row r="35" spans="1:14" ht="40.5" customHeight="1">
      <c r="A35" s="15"/>
      <c r="B35" s="155" t="s">
        <v>79</v>
      </c>
      <c r="C35" s="150" t="s">
        <v>102</v>
      </c>
      <c r="D35" s="151" t="s">
        <v>40</v>
      </c>
      <c r="E35" s="145" t="s">
        <v>73</v>
      </c>
      <c r="F35" s="183">
        <v>32.880000000000003</v>
      </c>
      <c r="G35" s="184">
        <v>78.680000000000007</v>
      </c>
      <c r="H35" s="185">
        <f t="shared" si="0"/>
        <v>100.41</v>
      </c>
      <c r="I35" s="186">
        <f>TRUNC(H35*F35,2)</f>
        <v>3301.48</v>
      </c>
      <c r="J35" s="187">
        <v>0</v>
      </c>
      <c r="K35" s="188" t="e">
        <f>(J35*#REF!)</f>
        <v>#REF!</v>
      </c>
      <c r="L35" s="189"/>
    </row>
    <row r="36" spans="1:14" s="1" customFormat="1" ht="12.75" customHeight="1">
      <c r="B36" s="221" t="s">
        <v>6</v>
      </c>
      <c r="C36" s="222"/>
      <c r="D36" s="222"/>
      <c r="E36" s="222"/>
      <c r="F36" s="222"/>
      <c r="G36" s="223">
        <f>(100%)</f>
        <v>1</v>
      </c>
      <c r="H36" s="224"/>
      <c r="I36" s="115">
        <f>SUM(I29:I35)</f>
        <v>423750.77999999997</v>
      </c>
      <c r="J36" s="98" t="e">
        <f>(K36/#REF!)</f>
        <v>#REF!</v>
      </c>
      <c r="K36" s="95" t="e">
        <f>SUM(#REF!)</f>
        <v>#REF!</v>
      </c>
      <c r="L36" s="62"/>
      <c r="N36" s="6"/>
    </row>
    <row r="37" spans="1:14" s="84" customFormat="1">
      <c r="B37" s="113">
        <v>4</v>
      </c>
      <c r="C37" s="147" t="s">
        <v>31</v>
      </c>
      <c r="D37" s="225"/>
      <c r="E37" s="225"/>
      <c r="F37" s="225"/>
      <c r="G37" s="225"/>
      <c r="H37" s="225"/>
      <c r="I37" s="226"/>
      <c r="J37" s="78"/>
      <c r="K37" s="78"/>
      <c r="L37" s="83"/>
      <c r="N37" s="85"/>
    </row>
    <row r="38" spans="1:14" s="84" customFormat="1" ht="31.5" customHeight="1">
      <c r="B38" s="155" t="s">
        <v>57</v>
      </c>
      <c r="C38" s="150" t="s">
        <v>128</v>
      </c>
      <c r="D38" s="151" t="s">
        <v>40</v>
      </c>
      <c r="E38" s="144">
        <v>88485</v>
      </c>
      <c r="F38" s="66">
        <f>(F34*0.215)</f>
        <v>665.57549999999992</v>
      </c>
      <c r="G38" s="67">
        <v>1.61</v>
      </c>
      <c r="H38" s="68">
        <f>TRUNC(G38*$H$16+G38,2)</f>
        <v>2.0499999999999998</v>
      </c>
      <c r="I38" s="68">
        <f t="shared" ref="I38:I39" si="6">TRUNC(H38*F38,2)</f>
        <v>1364.42</v>
      </c>
      <c r="J38" s="96">
        <v>0</v>
      </c>
      <c r="K38" s="97" t="e">
        <f>(J38*#REF!)</f>
        <v>#REF!</v>
      </c>
      <c r="L38" s="78"/>
      <c r="N38" s="85"/>
    </row>
    <row r="39" spans="1:14" s="84" customFormat="1" ht="27.75" customHeight="1">
      <c r="B39" s="155" t="s">
        <v>58</v>
      </c>
      <c r="C39" s="150" t="s">
        <v>129</v>
      </c>
      <c r="D39" s="151" t="s">
        <v>40</v>
      </c>
      <c r="E39" s="144">
        <v>88485</v>
      </c>
      <c r="F39" s="66">
        <v>255.25</v>
      </c>
      <c r="G39" s="67">
        <v>1.61</v>
      </c>
      <c r="H39" s="68">
        <f>TRUNC(G39*$H$16+G39,2)</f>
        <v>2.0499999999999998</v>
      </c>
      <c r="I39" s="68">
        <f t="shared" si="6"/>
        <v>523.26</v>
      </c>
      <c r="J39" s="96">
        <v>0</v>
      </c>
      <c r="K39" s="97" t="e">
        <f>(J39*#REF!)</f>
        <v>#REF!</v>
      </c>
      <c r="L39" s="78"/>
      <c r="N39" s="85"/>
    </row>
    <row r="40" spans="1:14" s="1" customFormat="1" ht="12.75" customHeight="1" thickBot="1">
      <c r="B40" s="221" t="s">
        <v>6</v>
      </c>
      <c r="C40" s="222"/>
      <c r="D40" s="222"/>
      <c r="E40" s="222"/>
      <c r="F40" s="222"/>
      <c r="G40" s="223">
        <f>(100%)</f>
        <v>1</v>
      </c>
      <c r="H40" s="224"/>
      <c r="I40" s="115">
        <f>SUM(I38:I39)</f>
        <v>1887.68</v>
      </c>
      <c r="J40" s="94" t="e">
        <f>(K40/#REF!)</f>
        <v>#REF!</v>
      </c>
      <c r="K40" s="95" t="e">
        <f>SUM(K39:K39)</f>
        <v>#REF!</v>
      </c>
      <c r="L40" s="62"/>
      <c r="M40" s="70"/>
      <c r="N40" s="6"/>
    </row>
    <row r="41" spans="1:14" ht="15.75" customHeight="1" thickBot="1">
      <c r="B41" s="215" t="s">
        <v>49</v>
      </c>
      <c r="C41" s="216"/>
      <c r="D41" s="216"/>
      <c r="E41" s="216"/>
      <c r="F41" s="216"/>
      <c r="G41" s="216"/>
      <c r="H41" s="217"/>
      <c r="I41" s="149">
        <f>SUM(I24,I27,I36,I40)</f>
        <v>466152.48999999993</v>
      </c>
      <c r="J41" s="99"/>
      <c r="K41" s="99" t="s">
        <v>28</v>
      </c>
      <c r="L41" s="63"/>
    </row>
    <row r="42" spans="1:14" ht="16.5" customHeight="1">
      <c r="B42" s="212" t="s">
        <v>130</v>
      </c>
      <c r="C42" s="213"/>
      <c r="D42" s="213"/>
      <c r="E42" s="213"/>
      <c r="F42" s="213"/>
      <c r="G42" s="213"/>
      <c r="H42" s="213"/>
      <c r="I42" s="214"/>
      <c r="J42" s="100"/>
      <c r="K42" s="100"/>
      <c r="L42" s="64"/>
    </row>
    <row r="43" spans="1:14" ht="5.25" customHeight="1">
      <c r="B43" s="12"/>
      <c r="C43" s="12"/>
      <c r="D43" s="13"/>
      <c r="E43" s="14"/>
      <c r="F43" s="14"/>
      <c r="G43" s="11"/>
      <c r="H43" s="12"/>
      <c r="I43" s="12"/>
      <c r="J43" s="12"/>
      <c r="K43" s="12"/>
      <c r="L43" s="12"/>
    </row>
    <row r="44" spans="1:14">
      <c r="B44" s="12"/>
      <c r="C44" s="12"/>
      <c r="D44" s="13"/>
      <c r="E44" s="14"/>
      <c r="F44" s="14"/>
      <c r="G44" s="11"/>
      <c r="H44" s="12"/>
      <c r="I44" s="12"/>
      <c r="J44" s="12"/>
      <c r="K44" s="12"/>
      <c r="L44" s="12"/>
    </row>
    <row r="45" spans="1:14">
      <c r="B45" s="12"/>
      <c r="C45" s="12"/>
      <c r="D45" s="13"/>
      <c r="E45" s="14"/>
      <c r="F45" s="14"/>
      <c r="G45" s="11"/>
      <c r="H45" s="12"/>
      <c r="I45" s="12"/>
      <c r="J45" s="12"/>
      <c r="K45" s="12"/>
      <c r="L45" s="12"/>
    </row>
    <row r="46" spans="1:14">
      <c r="B46" s="12"/>
      <c r="C46" s="12" t="s">
        <v>72</v>
      </c>
      <c r="D46" s="13"/>
      <c r="E46" s="14"/>
      <c r="F46" s="14"/>
      <c r="G46" s="11"/>
      <c r="H46" s="12"/>
      <c r="I46" s="12"/>
      <c r="J46" s="12"/>
      <c r="K46" s="12"/>
      <c r="L46" s="12"/>
    </row>
    <row r="47" spans="1:14">
      <c r="B47" s="12"/>
      <c r="C47" s="12"/>
      <c r="D47" s="13"/>
      <c r="E47" s="14"/>
      <c r="F47" s="14"/>
      <c r="G47" s="11"/>
      <c r="H47" s="12"/>
      <c r="I47" s="12"/>
      <c r="J47" s="12"/>
      <c r="K47" s="12"/>
      <c r="L47" s="12"/>
    </row>
    <row r="48" spans="1:14">
      <c r="B48" s="12"/>
      <c r="C48" s="12"/>
      <c r="D48" s="13"/>
      <c r="E48" s="14"/>
      <c r="F48" s="14"/>
      <c r="G48" s="11"/>
      <c r="H48" s="12"/>
      <c r="I48" s="12"/>
      <c r="J48" s="12"/>
      <c r="K48" s="12"/>
      <c r="L48" s="12"/>
    </row>
    <row r="49" spans="2:12">
      <c r="B49" s="12"/>
      <c r="C49" s="12"/>
      <c r="D49" s="13"/>
      <c r="E49" s="14"/>
      <c r="F49" s="14"/>
      <c r="G49" s="11"/>
      <c r="H49" s="12"/>
      <c r="I49" s="12"/>
      <c r="J49" s="12"/>
      <c r="K49" s="12"/>
      <c r="L49" s="12"/>
    </row>
    <row r="50" spans="2:12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/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</row>
  </sheetData>
  <mergeCells count="45">
    <mergeCell ref="N21:P21"/>
    <mergeCell ref="N20:P20"/>
    <mergeCell ref="G27:H27"/>
    <mergeCell ref="N19:P19"/>
    <mergeCell ref="J19:K19"/>
    <mergeCell ref="G24:H24"/>
    <mergeCell ref="N17:P17"/>
    <mergeCell ref="B18:F18"/>
    <mergeCell ref="G18:H18"/>
    <mergeCell ref="J13:K13"/>
    <mergeCell ref="C13:C15"/>
    <mergeCell ref="J14:K14"/>
    <mergeCell ref="J16:K16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B2:I2"/>
    <mergeCell ref="D25:I25"/>
    <mergeCell ref="B12:I12"/>
    <mergeCell ref="B13:B15"/>
    <mergeCell ref="G13:I14"/>
    <mergeCell ref="B6:I6"/>
    <mergeCell ref="B7:I7"/>
    <mergeCell ref="B3:I3"/>
    <mergeCell ref="B8:G8"/>
    <mergeCell ref="H8:I8"/>
    <mergeCell ref="B42:I42"/>
    <mergeCell ref="B41:H41"/>
    <mergeCell ref="B5:I5"/>
    <mergeCell ref="B40:F40"/>
    <mergeCell ref="G40:H40"/>
    <mergeCell ref="D28:I28"/>
    <mergeCell ref="B36:F36"/>
    <mergeCell ref="G36:H36"/>
    <mergeCell ref="D37:I37"/>
    <mergeCell ref="B24:F24"/>
    <mergeCell ref="B27:F27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fitToWidth="5" fitToHeight="6" orientation="landscape" r:id="rId1"/>
  <headerFooter alignWithMargins="0">
    <oddFooter>&amp;LSanto Antonio do Leste&amp;C
&amp;RMato Grosso, Brasil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tabSelected="1" view="pageBreakPreview" zoomScaleSheetLayoutView="100" workbookViewId="0">
      <selection activeCell="J9" sqref="J9"/>
    </sheetView>
  </sheetViews>
  <sheetFormatPr defaultRowHeight="13.2"/>
  <cols>
    <col min="2" max="2" width="21.88671875" customWidth="1"/>
    <col min="3" max="3" width="54.109375" bestFit="1" customWidth="1"/>
    <col min="4" max="4" width="15" customWidth="1"/>
    <col min="5" max="5" width="38.44140625" customWidth="1"/>
    <col min="6" max="6" width="11.5546875" bestFit="1" customWidth="1"/>
    <col min="7" max="7" width="11.44140625" customWidth="1"/>
  </cols>
  <sheetData>
    <row r="1" spans="1:8" ht="18.75" customHeight="1" thickBot="1"/>
    <row r="2" spans="1:8" ht="3.75" customHeight="1" thickBot="1">
      <c r="B2" s="116"/>
      <c r="C2" s="116"/>
      <c r="D2" s="117"/>
      <c r="E2" s="116"/>
      <c r="F2" s="116"/>
      <c r="G2" s="116"/>
      <c r="H2" s="106"/>
    </row>
    <row r="3" spans="1:8" ht="22.5" customHeight="1">
      <c r="B3" s="278" t="s">
        <v>61</v>
      </c>
      <c r="C3" s="279"/>
      <c r="D3" s="279"/>
      <c r="E3" s="279"/>
      <c r="F3" s="279"/>
      <c r="G3" s="280"/>
      <c r="H3" s="106"/>
    </row>
    <row r="4" spans="1:8" ht="16.5" customHeight="1">
      <c r="B4" s="281" t="s">
        <v>124</v>
      </c>
      <c r="C4" s="282"/>
      <c r="D4" s="282"/>
      <c r="E4" s="282"/>
      <c r="F4" s="282"/>
      <c r="G4" s="283"/>
      <c r="H4" s="106"/>
    </row>
    <row r="5" spans="1:8" ht="16.5" customHeight="1">
      <c r="B5" s="281" t="s">
        <v>121</v>
      </c>
      <c r="C5" s="282"/>
      <c r="D5" s="282"/>
      <c r="E5" s="282"/>
      <c r="F5" s="282"/>
      <c r="G5" s="283"/>
      <c r="H5" s="106"/>
    </row>
    <row r="6" spans="1:8" ht="13.8" thickBot="1">
      <c r="B6" s="284" t="s">
        <v>115</v>
      </c>
      <c r="C6" s="285"/>
      <c r="D6" s="285"/>
      <c r="E6" s="285"/>
      <c r="F6" s="285"/>
      <c r="G6" s="286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6" t="s">
        <v>81</v>
      </c>
      <c r="C8" s="287" t="s">
        <v>93</v>
      </c>
      <c r="D8" s="287"/>
      <c r="E8" s="287"/>
      <c r="F8" s="287"/>
      <c r="G8" s="157" t="s">
        <v>62</v>
      </c>
    </row>
    <row r="9" spans="1:8" ht="26.4">
      <c r="B9" s="158" t="s">
        <v>94</v>
      </c>
      <c r="C9" s="108" t="s">
        <v>63</v>
      </c>
      <c r="D9" s="108" t="s">
        <v>45</v>
      </c>
      <c r="E9" s="108" t="s">
        <v>64</v>
      </c>
      <c r="F9" s="109" t="s">
        <v>95</v>
      </c>
      <c r="G9" s="110" t="s">
        <v>96</v>
      </c>
    </row>
    <row r="10" spans="1:8" ht="15.75" customHeight="1">
      <c r="B10" s="288" t="s">
        <v>65</v>
      </c>
      <c r="C10" s="289"/>
      <c r="D10" s="289"/>
      <c r="E10" s="289"/>
      <c r="F10" s="289"/>
      <c r="G10" s="290"/>
    </row>
    <row r="11" spans="1:8" ht="26.4">
      <c r="B11" s="159" t="s">
        <v>97</v>
      </c>
      <c r="C11" s="160" t="s">
        <v>98</v>
      </c>
      <c r="D11" s="161" t="s">
        <v>66</v>
      </c>
      <c r="E11" s="162">
        <v>180</v>
      </c>
      <c r="F11" s="163">
        <v>20.46</v>
      </c>
      <c r="G11" s="164">
        <f>TRUNC(E11*F11,2)</f>
        <v>3682.8</v>
      </c>
    </row>
    <row r="12" spans="1:8" ht="33.75" customHeight="1" thickBot="1">
      <c r="B12" s="159" t="s">
        <v>100</v>
      </c>
      <c r="C12" s="170" t="s">
        <v>101</v>
      </c>
      <c r="D12" s="171" t="s">
        <v>66</v>
      </c>
      <c r="E12" s="172">
        <v>24</v>
      </c>
      <c r="F12" s="173">
        <v>59.33</v>
      </c>
      <c r="G12" s="174">
        <f>TRUNC(E12*F12,2)</f>
        <v>1423.92</v>
      </c>
    </row>
    <row r="13" spans="1:8" ht="16.2" thickBot="1">
      <c r="A13" s="52"/>
      <c r="B13" s="275" t="s">
        <v>99</v>
      </c>
      <c r="C13" s="276"/>
      <c r="D13" s="276"/>
      <c r="E13" s="277"/>
      <c r="F13" s="168" t="s">
        <v>67</v>
      </c>
      <c r="G13" s="169">
        <f>SUM(G11:G12)</f>
        <v>5106.72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6" t="s">
        <v>68</v>
      </c>
      <c r="C15" s="287" t="s">
        <v>102</v>
      </c>
      <c r="D15" s="287"/>
      <c r="E15" s="287"/>
      <c r="F15" s="287"/>
      <c r="G15" s="157" t="s">
        <v>62</v>
      </c>
    </row>
    <row r="16" spans="1:8" ht="26.4">
      <c r="B16" s="158" t="s">
        <v>103</v>
      </c>
      <c r="C16" s="108" t="s">
        <v>63</v>
      </c>
      <c r="D16" s="108" t="s">
        <v>45</v>
      </c>
      <c r="E16" s="108" t="s">
        <v>64</v>
      </c>
      <c r="F16" s="109" t="s">
        <v>95</v>
      </c>
      <c r="G16" s="110" t="s">
        <v>96</v>
      </c>
    </row>
    <row r="17" spans="1:7" ht="14.25" customHeight="1">
      <c r="B17" s="288" t="s">
        <v>69</v>
      </c>
      <c r="C17" s="289"/>
      <c r="D17" s="289"/>
      <c r="E17" s="289"/>
      <c r="F17" s="289"/>
      <c r="G17" s="290"/>
    </row>
    <row r="18" spans="1:7" ht="26.4">
      <c r="B18" s="177" t="s">
        <v>104</v>
      </c>
      <c r="C18" s="160" t="s">
        <v>105</v>
      </c>
      <c r="D18" s="161" t="s">
        <v>45</v>
      </c>
      <c r="E18" s="162">
        <v>6.25</v>
      </c>
      <c r="F18" s="163">
        <v>9.14</v>
      </c>
      <c r="G18" s="164">
        <f>TRUNC(E18*F18,2)</f>
        <v>57.12</v>
      </c>
    </row>
    <row r="19" spans="1:7">
      <c r="B19" s="177" t="s">
        <v>106</v>
      </c>
      <c r="C19" s="160" t="s">
        <v>107</v>
      </c>
      <c r="D19" s="161" t="s">
        <v>108</v>
      </c>
      <c r="E19" s="162">
        <v>0.01</v>
      </c>
      <c r="F19" s="163">
        <v>56.25</v>
      </c>
      <c r="G19" s="164">
        <f>TRUNC(E19*F19,2)</f>
        <v>0.56000000000000005</v>
      </c>
    </row>
    <row r="20" spans="1:7">
      <c r="B20" s="177" t="s">
        <v>109</v>
      </c>
      <c r="C20" s="160" t="s">
        <v>110</v>
      </c>
      <c r="D20" s="161" t="s">
        <v>44</v>
      </c>
      <c r="E20" s="162">
        <v>7.5</v>
      </c>
      <c r="F20" s="163">
        <v>0.51</v>
      </c>
      <c r="G20" s="164">
        <f>TRUNC(E20*F20,2)</f>
        <v>3.82</v>
      </c>
    </row>
    <row r="21" spans="1:7" ht="15.75" customHeight="1">
      <c r="B21" s="288" t="s">
        <v>65</v>
      </c>
      <c r="C21" s="289"/>
      <c r="D21" s="289"/>
      <c r="E21" s="289"/>
      <c r="F21" s="289"/>
      <c r="G21" s="290"/>
    </row>
    <row r="22" spans="1:7">
      <c r="B22" s="177" t="s">
        <v>111</v>
      </c>
      <c r="C22" s="160" t="s">
        <v>112</v>
      </c>
      <c r="D22" s="161" t="s">
        <v>66</v>
      </c>
      <c r="E22" s="162">
        <v>0.5</v>
      </c>
      <c r="F22" s="163">
        <v>17.28</v>
      </c>
      <c r="G22" s="164">
        <f>TRUNC(E22*F22,2)</f>
        <v>8.64</v>
      </c>
    </row>
    <row r="23" spans="1:7" ht="13.8" thickBot="1">
      <c r="B23" s="177" t="s">
        <v>70</v>
      </c>
      <c r="C23" s="178" t="s">
        <v>71</v>
      </c>
      <c r="D23" s="165" t="s">
        <v>66</v>
      </c>
      <c r="E23" s="179">
        <v>0.6</v>
      </c>
      <c r="F23" s="166">
        <v>14.24</v>
      </c>
      <c r="G23" s="167">
        <f>TRUNC(E23*F23,2)</f>
        <v>8.5399999999999991</v>
      </c>
    </row>
    <row r="24" spans="1:7" ht="16.2" thickBot="1">
      <c r="A24" s="52"/>
      <c r="B24" s="275" t="s">
        <v>114</v>
      </c>
      <c r="C24" s="276"/>
      <c r="D24" s="276"/>
      <c r="E24" s="277"/>
      <c r="F24" s="168" t="s">
        <v>67</v>
      </c>
      <c r="G24" s="169">
        <f>SUM(G18,G19,G20,G22,G23)</f>
        <v>78.680000000000007</v>
      </c>
    </row>
    <row r="25" spans="1:7">
      <c r="B25" s="180" t="s">
        <v>113</v>
      </c>
      <c r="C25" s="181"/>
      <c r="D25" s="181"/>
      <c r="E25" s="181"/>
      <c r="F25" s="182"/>
      <c r="G25" s="182"/>
    </row>
    <row r="26" spans="1:7" ht="9" customHeight="1">
      <c r="B26" s="52"/>
      <c r="C26" s="52"/>
      <c r="D26" s="52"/>
      <c r="E26" s="52"/>
      <c r="F26" s="52"/>
      <c r="G26" s="52"/>
    </row>
  </sheetData>
  <mergeCells count="11">
    <mergeCell ref="B24:E24"/>
    <mergeCell ref="B3:G3"/>
    <mergeCell ref="B4:G4"/>
    <mergeCell ref="B6:G6"/>
    <mergeCell ref="C8:F8"/>
    <mergeCell ref="B10:G10"/>
    <mergeCell ref="B13:E13"/>
    <mergeCell ref="C15:F15"/>
    <mergeCell ref="B17:G17"/>
    <mergeCell ref="B21:G21"/>
    <mergeCell ref="B5:G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showGridLines="0" view="pageBreakPreview" zoomScaleSheetLayoutView="100" workbookViewId="0">
      <selection activeCell="M10" sqref="M10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8"/>
      <c r="B1" s="124"/>
      <c r="C1" s="124"/>
      <c r="D1" s="124"/>
      <c r="E1" s="124"/>
      <c r="F1" s="124"/>
      <c r="G1" s="124"/>
      <c r="H1" s="124"/>
      <c r="I1" s="124"/>
      <c r="J1" s="119"/>
    </row>
    <row r="2" spans="1:10">
      <c r="A2" s="120"/>
      <c r="B2" s="311" t="s">
        <v>7</v>
      </c>
      <c r="C2" s="312"/>
      <c r="D2" s="312"/>
      <c r="E2" s="312"/>
      <c r="F2" s="312"/>
      <c r="G2" s="312"/>
      <c r="H2" s="312"/>
      <c r="I2" s="313"/>
      <c r="J2" s="121"/>
    </row>
    <row r="3" spans="1:10">
      <c r="A3" s="120"/>
      <c r="B3" s="314"/>
      <c r="C3" s="315"/>
      <c r="D3" s="315"/>
      <c r="E3" s="315"/>
      <c r="F3" s="315"/>
      <c r="G3" s="315"/>
      <c r="H3" s="315"/>
      <c r="I3" s="316"/>
      <c r="J3" s="121"/>
    </row>
    <row r="4" spans="1:10" ht="15" customHeight="1">
      <c r="A4" s="120"/>
      <c r="B4" s="142"/>
      <c r="C4" s="323" t="s">
        <v>125</v>
      </c>
      <c r="D4" s="323"/>
      <c r="E4" s="323"/>
      <c r="F4" s="323"/>
      <c r="G4" s="323"/>
      <c r="H4" s="323"/>
      <c r="I4" s="324"/>
      <c r="J4" s="121"/>
    </row>
    <row r="5" spans="1:10" ht="23.25" customHeight="1">
      <c r="A5" s="120"/>
      <c r="B5" s="142"/>
      <c r="C5" s="323"/>
      <c r="D5" s="323"/>
      <c r="E5" s="323"/>
      <c r="F5" s="323"/>
      <c r="G5" s="323"/>
      <c r="H5" s="323"/>
      <c r="I5" s="324"/>
      <c r="J5" s="121"/>
    </row>
    <row r="6" spans="1:10" ht="23.25" customHeight="1">
      <c r="A6" s="120"/>
      <c r="B6" s="143"/>
      <c r="C6" s="325" t="s">
        <v>122</v>
      </c>
      <c r="D6" s="325"/>
      <c r="E6" s="325"/>
      <c r="F6" s="325"/>
      <c r="G6" s="325"/>
      <c r="H6" s="325"/>
      <c r="I6" s="326"/>
      <c r="J6" s="121"/>
    </row>
    <row r="7" spans="1:10" ht="19.5" customHeight="1">
      <c r="A7" s="120"/>
      <c r="B7" s="143"/>
      <c r="C7" s="310" t="s">
        <v>118</v>
      </c>
      <c r="D7" s="310"/>
      <c r="E7" s="310"/>
      <c r="F7" s="310"/>
      <c r="G7" s="310"/>
      <c r="H7" s="310"/>
      <c r="I7" s="327"/>
      <c r="J7" s="121"/>
    </row>
    <row r="8" spans="1:10" ht="23.25" customHeight="1">
      <c r="A8" s="120"/>
      <c r="B8" s="143"/>
      <c r="C8" s="325" t="s">
        <v>127</v>
      </c>
      <c r="D8" s="325"/>
      <c r="E8" s="325"/>
      <c r="F8" s="325"/>
      <c r="G8" s="325"/>
      <c r="H8" s="325"/>
      <c r="I8" s="326"/>
      <c r="J8" s="121"/>
    </row>
    <row r="9" spans="1:10" ht="17.100000000000001" customHeight="1" thickBot="1">
      <c r="A9" s="120"/>
      <c r="B9" s="319" t="str">
        <f>'planilha de orçamento'!H11</f>
        <v>DATA:30/10/2018</v>
      </c>
      <c r="C9" s="320"/>
      <c r="D9" s="25"/>
      <c r="E9" s="25"/>
      <c r="F9" s="26"/>
      <c r="G9" s="27"/>
      <c r="H9" s="321" t="s">
        <v>47</v>
      </c>
      <c r="I9" s="322"/>
      <c r="J9" s="121"/>
    </row>
    <row r="10" spans="1:10" ht="17.100000000000001" customHeight="1">
      <c r="A10" s="120"/>
      <c r="B10" s="28"/>
      <c r="C10" s="29"/>
      <c r="D10" s="29"/>
      <c r="E10" s="29"/>
      <c r="F10" s="29"/>
      <c r="G10" s="29"/>
      <c r="H10" s="29"/>
      <c r="I10" s="29"/>
      <c r="J10" s="121"/>
    </row>
    <row r="11" spans="1:10">
      <c r="A11" s="120"/>
      <c r="B11" s="317" t="s">
        <v>0</v>
      </c>
      <c r="C11" s="317" t="s">
        <v>8</v>
      </c>
      <c r="D11" s="317" t="s">
        <v>9</v>
      </c>
      <c r="E11" s="30" t="s">
        <v>10</v>
      </c>
      <c r="F11" s="317" t="s">
        <v>21</v>
      </c>
      <c r="G11" s="317" t="s">
        <v>22</v>
      </c>
      <c r="H11" s="317" t="s">
        <v>23</v>
      </c>
      <c r="I11" s="317" t="s">
        <v>24</v>
      </c>
      <c r="J11" s="121"/>
    </row>
    <row r="12" spans="1:10">
      <c r="A12" s="120"/>
      <c r="B12" s="318"/>
      <c r="C12" s="318"/>
      <c r="D12" s="318"/>
      <c r="E12" s="30" t="s">
        <v>11</v>
      </c>
      <c r="F12" s="318"/>
      <c r="G12" s="318"/>
      <c r="H12" s="318"/>
      <c r="I12" s="318"/>
      <c r="J12" s="121"/>
    </row>
    <row r="13" spans="1:10" hidden="1">
      <c r="A13" s="120"/>
      <c r="B13" s="291">
        <v>1</v>
      </c>
      <c r="C13" s="300" t="s">
        <v>52</v>
      </c>
      <c r="D13" s="195">
        <f>E13/$E$29+0.00001</f>
        <v>1.0000000000000001E-5</v>
      </c>
      <c r="E13" s="294">
        <f>'planilha de orçamento'!I18</f>
        <v>0</v>
      </c>
      <c r="F13" s="31"/>
      <c r="G13" s="31"/>
      <c r="H13" s="31"/>
      <c r="I13" s="31"/>
      <c r="J13" s="121"/>
    </row>
    <row r="14" spans="1:10" hidden="1">
      <c r="A14" s="120"/>
      <c r="B14" s="292"/>
      <c r="C14" s="301"/>
      <c r="D14" s="195"/>
      <c r="E14" s="295"/>
      <c r="F14" s="33">
        <v>0.25</v>
      </c>
      <c r="G14" s="33">
        <v>0.25</v>
      </c>
      <c r="H14" s="33">
        <v>0.25</v>
      </c>
      <c r="I14" s="34">
        <v>0.25</v>
      </c>
      <c r="J14" s="121"/>
    </row>
    <row r="15" spans="1:10" hidden="1">
      <c r="A15" s="120"/>
      <c r="B15" s="293"/>
      <c r="C15" s="302"/>
      <c r="D15" s="195"/>
      <c r="E15" s="296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1"/>
    </row>
    <row r="16" spans="1:10">
      <c r="A16" s="120"/>
      <c r="B16" s="291">
        <v>1</v>
      </c>
      <c r="C16" s="300" t="s">
        <v>12</v>
      </c>
      <c r="D16" s="195">
        <f>E16/$E$29+0.00001</f>
        <v>3.8940608308023844E-2</v>
      </c>
      <c r="E16" s="294">
        <f>'planilha de orçamento'!I24</f>
        <v>18147.599999999999</v>
      </c>
      <c r="F16" s="31"/>
      <c r="G16" s="72"/>
      <c r="H16" s="32"/>
      <c r="I16" s="32"/>
      <c r="J16" s="121"/>
    </row>
    <row r="17" spans="1:10">
      <c r="A17" s="120"/>
      <c r="B17" s="292"/>
      <c r="C17" s="301"/>
      <c r="D17" s="195"/>
      <c r="E17" s="295"/>
      <c r="F17" s="33">
        <v>1</v>
      </c>
      <c r="G17" s="33"/>
      <c r="H17" s="34"/>
      <c r="I17" s="34"/>
      <c r="J17" s="121"/>
    </row>
    <row r="18" spans="1:10">
      <c r="A18" s="120"/>
      <c r="B18" s="293"/>
      <c r="C18" s="302"/>
      <c r="D18" s="195"/>
      <c r="E18" s="296"/>
      <c r="F18" s="35">
        <f>(F17*E16)</f>
        <v>18147.599999999999</v>
      </c>
      <c r="G18" s="36"/>
      <c r="H18" s="37"/>
      <c r="I18" s="36"/>
      <c r="J18" s="121"/>
    </row>
    <row r="19" spans="1:10">
      <c r="A19" s="120"/>
      <c r="B19" s="291">
        <v>2</v>
      </c>
      <c r="C19" s="300" t="s">
        <v>13</v>
      </c>
      <c r="D19" s="195">
        <f>E19/$E$29</f>
        <v>4.7980930017128096E-2</v>
      </c>
      <c r="E19" s="294">
        <f>'planilha de orçamento'!I27</f>
        <v>22366.43</v>
      </c>
      <c r="F19" s="38"/>
      <c r="G19" s="39"/>
      <c r="H19" s="40"/>
      <c r="I19" s="41"/>
      <c r="J19" s="121"/>
    </row>
    <row r="20" spans="1:10">
      <c r="A20" s="120"/>
      <c r="B20" s="292"/>
      <c r="C20" s="301"/>
      <c r="D20" s="195"/>
      <c r="E20" s="295"/>
      <c r="F20" s="33">
        <v>1</v>
      </c>
      <c r="G20" s="33"/>
      <c r="H20" s="34"/>
      <c r="I20" s="34"/>
      <c r="J20" s="121"/>
    </row>
    <row r="21" spans="1:10">
      <c r="A21" s="120"/>
      <c r="B21" s="293"/>
      <c r="C21" s="302"/>
      <c r="D21" s="195"/>
      <c r="E21" s="296"/>
      <c r="F21" s="35">
        <f>F20*E19</f>
        <v>22366.43</v>
      </c>
      <c r="G21" s="35"/>
      <c r="H21" s="37"/>
      <c r="I21" s="36"/>
      <c r="J21" s="121"/>
    </row>
    <row r="22" spans="1:10">
      <c r="A22" s="120"/>
      <c r="B22" s="291">
        <v>3</v>
      </c>
      <c r="C22" s="300" t="s">
        <v>117</v>
      </c>
      <c r="D22" s="195">
        <f>E22/$E$29</f>
        <v>0.90903897134605038</v>
      </c>
      <c r="E22" s="294">
        <f>'planilha de orçamento'!I36</f>
        <v>423750.77999999997</v>
      </c>
      <c r="F22" s="42"/>
      <c r="G22" s="42"/>
      <c r="H22" s="42"/>
      <c r="I22" s="42"/>
      <c r="J22" s="121"/>
    </row>
    <row r="23" spans="1:10">
      <c r="A23" s="120"/>
      <c r="B23" s="292"/>
      <c r="C23" s="301"/>
      <c r="D23" s="195"/>
      <c r="E23" s="295"/>
      <c r="F23" s="43">
        <v>0.2</v>
      </c>
      <c r="G23" s="43">
        <v>0.3</v>
      </c>
      <c r="H23" s="43">
        <v>0.3</v>
      </c>
      <c r="I23" s="43">
        <v>0.2</v>
      </c>
      <c r="J23" s="121"/>
    </row>
    <row r="24" spans="1:10">
      <c r="A24" s="120"/>
      <c r="B24" s="293"/>
      <c r="C24" s="301"/>
      <c r="D24" s="195"/>
      <c r="E24" s="296"/>
      <c r="F24" s="36">
        <f>F23*E22</f>
        <v>84750.156000000003</v>
      </c>
      <c r="G24" s="36">
        <f>G23*E22</f>
        <v>127125.23399999998</v>
      </c>
      <c r="H24" s="36">
        <f>H23*E22</f>
        <v>127125.23399999998</v>
      </c>
      <c r="I24" s="36">
        <f>I23*E22</f>
        <v>84750.156000000003</v>
      </c>
      <c r="J24" s="121"/>
    </row>
    <row r="25" spans="1:10">
      <c r="A25" s="120"/>
      <c r="B25" s="291">
        <v>4</v>
      </c>
      <c r="C25" s="303" t="s">
        <v>14</v>
      </c>
      <c r="D25" s="195">
        <f>E25/$E$29</f>
        <v>4.0494903287977722E-3</v>
      </c>
      <c r="E25" s="294">
        <f>'planilha de orçamento'!I40</f>
        <v>1887.68</v>
      </c>
      <c r="F25" s="44"/>
      <c r="G25" s="297"/>
      <c r="H25" s="42"/>
      <c r="I25" s="42"/>
      <c r="J25" s="121"/>
    </row>
    <row r="26" spans="1:10">
      <c r="A26" s="120"/>
      <c r="B26" s="292"/>
      <c r="C26" s="304"/>
      <c r="D26" s="195"/>
      <c r="E26" s="295"/>
      <c r="F26" s="33"/>
      <c r="G26" s="298"/>
      <c r="H26" s="43">
        <v>0.2</v>
      </c>
      <c r="I26" s="34">
        <v>0.8</v>
      </c>
      <c r="J26" s="121"/>
    </row>
    <row r="27" spans="1:10">
      <c r="A27" s="120"/>
      <c r="B27" s="293"/>
      <c r="C27" s="305"/>
      <c r="D27" s="195"/>
      <c r="E27" s="296"/>
      <c r="F27" s="35"/>
      <c r="G27" s="299"/>
      <c r="H27" s="36">
        <f>H26*E25</f>
        <v>377.53600000000006</v>
      </c>
      <c r="I27" s="37">
        <f>I26*E25</f>
        <v>1510.1440000000002</v>
      </c>
      <c r="J27" s="121"/>
    </row>
    <row r="28" spans="1:10">
      <c r="A28" s="120"/>
      <c r="B28" s="307" t="s">
        <v>15</v>
      </c>
      <c r="C28" s="308"/>
      <c r="D28" s="45">
        <v>0</v>
      </c>
      <c r="E28" s="45">
        <v>0</v>
      </c>
      <c r="F28" s="36">
        <f>SUM(F18,F21,F24)</f>
        <v>125264.186</v>
      </c>
      <c r="G28" s="36">
        <f>SUM(G24)</f>
        <v>127125.23399999998</v>
      </c>
      <c r="H28" s="36">
        <f>SUM(H24,H27)</f>
        <v>127502.76999999999</v>
      </c>
      <c r="I28" s="190">
        <f>SUM(I24,I27)</f>
        <v>86260.3</v>
      </c>
      <c r="J28" s="121"/>
    </row>
    <row r="29" spans="1:10">
      <c r="A29" s="120"/>
      <c r="B29" s="307" t="s">
        <v>16</v>
      </c>
      <c r="C29" s="308"/>
      <c r="D29" s="46">
        <f>SUM(D13:D28)</f>
        <v>1.0000200000000001</v>
      </c>
      <c r="E29" s="47">
        <f>SUM(E13:E27)</f>
        <v>466152.48999999993</v>
      </c>
      <c r="F29" s="48">
        <f>+F28</f>
        <v>125264.186</v>
      </c>
      <c r="G29" s="48">
        <f>+F29+G28</f>
        <v>252389.41999999998</v>
      </c>
      <c r="H29" s="48">
        <f>+G29+H28</f>
        <v>379892.18999999994</v>
      </c>
      <c r="I29" s="48">
        <f>+H29+I28</f>
        <v>466152.48999999993</v>
      </c>
      <c r="J29" s="121"/>
    </row>
    <row r="30" spans="1:10">
      <c r="A30" s="120"/>
      <c r="B30" s="125"/>
      <c r="C30" s="125"/>
      <c r="D30" s="125"/>
      <c r="E30" s="125"/>
      <c r="F30" s="125"/>
      <c r="G30" s="125"/>
      <c r="H30" s="125"/>
      <c r="I30" s="125"/>
      <c r="J30" s="121"/>
    </row>
    <row r="31" spans="1:10">
      <c r="A31" s="120"/>
      <c r="B31" s="125" t="s">
        <v>131</v>
      </c>
      <c r="C31" s="126"/>
      <c r="D31" s="126"/>
      <c r="E31" s="126"/>
      <c r="F31" s="125"/>
      <c r="G31" s="125"/>
      <c r="H31" s="125"/>
      <c r="I31" s="125"/>
      <c r="J31" s="121"/>
    </row>
    <row r="32" spans="1:10">
      <c r="A32" s="120"/>
      <c r="B32" s="125"/>
      <c r="C32" s="125" t="s">
        <v>132</v>
      </c>
      <c r="D32" s="125"/>
      <c r="E32" s="125"/>
      <c r="F32" s="127"/>
      <c r="G32" s="127"/>
      <c r="H32" s="125"/>
      <c r="I32" s="125"/>
      <c r="J32" s="121"/>
    </row>
    <row r="33" spans="1:10">
      <c r="A33" s="120"/>
      <c r="B33" s="24"/>
      <c r="C33" s="24"/>
      <c r="D33" s="24"/>
      <c r="E33" s="24"/>
      <c r="F33" s="24"/>
      <c r="G33" s="24"/>
      <c r="H33" s="24"/>
      <c r="I33" s="24"/>
      <c r="J33" s="121"/>
    </row>
    <row r="34" spans="1:10" ht="13.8" thickBot="1">
      <c r="A34" s="122"/>
      <c r="B34" s="26"/>
      <c r="C34" s="26"/>
      <c r="D34" s="26"/>
      <c r="E34" s="309"/>
      <c r="F34" s="309"/>
      <c r="G34" s="309"/>
      <c r="H34" s="26"/>
      <c r="I34" s="26"/>
      <c r="J34" s="123"/>
    </row>
    <row r="35" spans="1:10">
      <c r="D35" s="24"/>
      <c r="E35" s="310"/>
      <c r="F35" s="310"/>
      <c r="G35" s="310"/>
      <c r="H35" s="24"/>
    </row>
    <row r="36" spans="1:10">
      <c r="E36" s="306"/>
      <c r="F36" s="306"/>
      <c r="G36" s="306"/>
    </row>
  </sheetData>
  <mergeCells count="40">
    <mergeCell ref="B13:B15"/>
    <mergeCell ref="C13:C15"/>
    <mergeCell ref="D13:D15"/>
    <mergeCell ref="E13:E15"/>
    <mergeCell ref="B16:B1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E36:G36"/>
    <mergeCell ref="B28:C28"/>
    <mergeCell ref="B29:C29"/>
    <mergeCell ref="E34:G34"/>
    <mergeCell ref="E35:G35"/>
    <mergeCell ref="B19:B21"/>
    <mergeCell ref="D16:D18"/>
    <mergeCell ref="E16:E18"/>
    <mergeCell ref="G25:G27"/>
    <mergeCell ref="C19:C21"/>
    <mergeCell ref="D19:D21"/>
    <mergeCell ref="E19:E21"/>
    <mergeCell ref="C16:C18"/>
    <mergeCell ref="B25:B27"/>
    <mergeCell ref="C25:C27"/>
    <mergeCell ref="D25:D27"/>
    <mergeCell ref="E25:E27"/>
    <mergeCell ref="E22:E24"/>
    <mergeCell ref="B22:B24"/>
    <mergeCell ref="C22:C24"/>
    <mergeCell ref="D22:D24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2019-07-04T11:53:40Z</cp:lastPrinted>
  <dcterms:created xsi:type="dcterms:W3CDTF">1998-04-12T12:31:25Z</dcterms:created>
  <dcterms:modified xsi:type="dcterms:W3CDTF">2019-07-04T11:54:47Z</dcterms:modified>
</cp:coreProperties>
</file>