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/>
  </bookViews>
  <sheets>
    <sheet name="planilha de orçamento" sheetId="19" r:id="rId1"/>
    <sheet name="RESUMO" sheetId="22" r:id="rId2"/>
    <sheet name="COMPOSIÇÃO" sheetId="23" r:id="rId3"/>
    <sheet name="CRON" sheetId="21" r:id="rId4"/>
    <sheet name="Parte externa" sheetId="24" r:id="rId5"/>
    <sheet name="Parte Interna" sheetId="25" r:id="rId6"/>
  </sheets>
  <definedNames>
    <definedName name="_xlnm.Print_Area" localSheetId="2">COMPOSIÇÃO!$B$2:$I$154</definedName>
    <definedName name="_xlnm.Print_Area" localSheetId="3">CRON!$A$1:$J$73</definedName>
    <definedName name="_xlnm.Print_Area" localSheetId="0">'planilha de orçamento'!$B$2:$J$230</definedName>
    <definedName name="_xlnm.Print_Area" localSheetId="1">RESUMO!$A$3:$F$66</definedName>
    <definedName name="_xlnm.Print_Titles" localSheetId="2">COMPOSIÇÃO!$3:$5</definedName>
    <definedName name="_xlnm.Print_Titles" localSheetId="3">CRON!$1:$6</definedName>
    <definedName name="_xlnm.Print_Titles" localSheetId="0">'planilha de orçamento'!$B:$I,'planilha de orçamento'!$2:$14</definedName>
    <definedName name="_xlnm.Print_Titles" localSheetId="1">RESUMO!$2:$6</definedName>
  </definedNames>
  <calcPr calcId="124519"/>
</workbook>
</file>

<file path=xl/calcChain.xml><?xml version="1.0" encoding="utf-8"?>
<calcChain xmlns="http://schemas.openxmlformats.org/spreadsheetml/2006/main">
  <c r="H12" i="23"/>
  <c r="B4" i="21"/>
  <c r="K109" i="19"/>
  <c r="H109"/>
  <c r="I109" s="1"/>
  <c r="K223"/>
  <c r="H223"/>
  <c r="I223" s="1"/>
  <c r="K222"/>
  <c r="H222"/>
  <c r="I222" s="1"/>
  <c r="K224"/>
  <c r="H224"/>
  <c r="I224" s="1"/>
  <c r="H108" i="23"/>
  <c r="H104"/>
  <c r="H102"/>
  <c r="H103"/>
  <c r="H101"/>
  <c r="H100"/>
  <c r="H107"/>
  <c r="H106"/>
  <c r="H105"/>
  <c r="K218" i="19"/>
  <c r="H218"/>
  <c r="I218" s="1"/>
  <c r="K107"/>
  <c r="H107"/>
  <c r="I107" s="1"/>
  <c r="H152" i="23"/>
  <c r="H151"/>
  <c r="H149"/>
  <c r="H143"/>
  <c r="H142"/>
  <c r="H140"/>
  <c r="H94"/>
  <c r="H92"/>
  <c r="H86"/>
  <c r="H84"/>
  <c r="H78"/>
  <c r="H77"/>
  <c r="H76"/>
  <c r="H75"/>
  <c r="H74"/>
  <c r="H109" l="1"/>
  <c r="H153"/>
  <c r="H144"/>
  <c r="H79"/>
  <c r="H87"/>
  <c r="H95"/>
  <c r="K105" i="19" l="1"/>
  <c r="H105"/>
  <c r="I105" s="1"/>
  <c r="H98"/>
  <c r="I98" s="1"/>
  <c r="K98"/>
  <c r="K221"/>
  <c r="H221"/>
  <c r="I221" s="1"/>
  <c r="K59"/>
  <c r="H59"/>
  <c r="I59" s="1"/>
  <c r="K217"/>
  <c r="H217"/>
  <c r="I217" s="1"/>
  <c r="G225"/>
  <c r="K220"/>
  <c r="H220"/>
  <c r="I220" s="1"/>
  <c r="K219"/>
  <c r="H219"/>
  <c r="I219" s="1"/>
  <c r="K110"/>
  <c r="H110"/>
  <c r="I110" s="1"/>
  <c r="K111"/>
  <c r="H111"/>
  <c r="I111" s="1"/>
  <c r="K108"/>
  <c r="H108"/>
  <c r="I108" s="1"/>
  <c r="K106"/>
  <c r="H106"/>
  <c r="I106" s="1"/>
  <c r="K99"/>
  <c r="H99"/>
  <c r="I99" s="1"/>
  <c r="K97"/>
  <c r="H97"/>
  <c r="I97" s="1"/>
  <c r="K81"/>
  <c r="H81"/>
  <c r="I81" s="1"/>
  <c r="K79"/>
  <c r="H79"/>
  <c r="I79" s="1"/>
  <c r="K80"/>
  <c r="H80"/>
  <c r="I80" s="1"/>
  <c r="K76"/>
  <c r="H76"/>
  <c r="I76" s="1"/>
  <c r="K172"/>
  <c r="H172"/>
  <c r="I172" s="1"/>
  <c r="H71"/>
  <c r="I71" s="1"/>
  <c r="G72"/>
  <c r="K72"/>
  <c r="J72" s="1"/>
  <c r="K70"/>
  <c r="H70"/>
  <c r="I70" s="1"/>
  <c r="H196"/>
  <c r="I196" s="1"/>
  <c r="K196"/>
  <c r="K189"/>
  <c r="H189"/>
  <c r="I189" s="1"/>
  <c r="H134" i="23"/>
  <c r="H133"/>
  <c r="H116"/>
  <c r="H117"/>
  <c r="H118"/>
  <c r="H119"/>
  <c r="H120"/>
  <c r="H121"/>
  <c r="H122"/>
  <c r="H123"/>
  <c r="H124"/>
  <c r="H125"/>
  <c r="H126"/>
  <c r="H127"/>
  <c r="H128"/>
  <c r="H129"/>
  <c r="H130"/>
  <c r="H131"/>
  <c r="H115"/>
  <c r="I225" i="19" l="1"/>
  <c r="E60" i="22" s="1"/>
  <c r="I72" i="19"/>
  <c r="E37" i="21" s="1"/>
  <c r="G39" s="1"/>
  <c r="H135" i="23"/>
  <c r="K190" i="19"/>
  <c r="H190"/>
  <c r="I190" s="1"/>
  <c r="K214"/>
  <c r="H214"/>
  <c r="I214" s="1"/>
  <c r="G215"/>
  <c r="K213"/>
  <c r="H213"/>
  <c r="I213" s="1"/>
  <c r="K206"/>
  <c r="H206"/>
  <c r="I206" s="1"/>
  <c r="K202"/>
  <c r="H202"/>
  <c r="I202" s="1"/>
  <c r="K201"/>
  <c r="H201"/>
  <c r="I201" s="1"/>
  <c r="K200"/>
  <c r="H200"/>
  <c r="I200" s="1"/>
  <c r="K177"/>
  <c r="H177"/>
  <c r="I177" s="1"/>
  <c r="K176"/>
  <c r="H176"/>
  <c r="I176" s="1"/>
  <c r="K175"/>
  <c r="H175"/>
  <c r="I175" s="1"/>
  <c r="K140"/>
  <c r="H140"/>
  <c r="I140" s="1"/>
  <c r="K136"/>
  <c r="H136"/>
  <c r="I136" s="1"/>
  <c r="K137"/>
  <c r="H137"/>
  <c r="I137" s="1"/>
  <c r="K132"/>
  <c r="H132"/>
  <c r="I132" s="1"/>
  <c r="K131"/>
  <c r="H131"/>
  <c r="I131" s="1"/>
  <c r="K165"/>
  <c r="H165"/>
  <c r="I165" s="1"/>
  <c r="K135"/>
  <c r="H135"/>
  <c r="I135" s="1"/>
  <c r="K138"/>
  <c r="H138"/>
  <c r="I138" s="1"/>
  <c r="K116"/>
  <c r="H116"/>
  <c r="I116" s="1"/>
  <c r="K115"/>
  <c r="H115"/>
  <c r="I115" s="1"/>
  <c r="K134"/>
  <c r="H134"/>
  <c r="I134" s="1"/>
  <c r="H129"/>
  <c r="I129" s="1"/>
  <c r="H128"/>
  <c r="I128" s="1"/>
  <c r="H127"/>
  <c r="I127" s="1"/>
  <c r="H125"/>
  <c r="I125" s="1"/>
  <c r="H126"/>
  <c r="I126" s="1"/>
  <c r="K159"/>
  <c r="H159"/>
  <c r="I159" s="1"/>
  <c r="K161"/>
  <c r="H161"/>
  <c r="I161" s="1"/>
  <c r="K144"/>
  <c r="H144"/>
  <c r="I144" s="1"/>
  <c r="K114"/>
  <c r="K156"/>
  <c r="H156"/>
  <c r="I156" s="1"/>
  <c r="K160"/>
  <c r="H160"/>
  <c r="I160" s="1"/>
  <c r="K158"/>
  <c r="H158"/>
  <c r="I158" s="1"/>
  <c r="K155"/>
  <c r="H155"/>
  <c r="I155" s="1"/>
  <c r="K157"/>
  <c r="H157"/>
  <c r="I157" s="1"/>
  <c r="K163"/>
  <c r="H163"/>
  <c r="I163" s="1"/>
  <c r="K151"/>
  <c r="H151"/>
  <c r="I151" s="1"/>
  <c r="K153"/>
  <c r="H153"/>
  <c r="I153" s="1"/>
  <c r="K150"/>
  <c r="H150"/>
  <c r="I150" s="1"/>
  <c r="K149"/>
  <c r="H149"/>
  <c r="I149" s="1"/>
  <c r="K148"/>
  <c r="H148"/>
  <c r="I148" s="1"/>
  <c r="K142"/>
  <c r="H142"/>
  <c r="I142" s="1"/>
  <c r="K174"/>
  <c r="H174"/>
  <c r="I174" s="1"/>
  <c r="K173"/>
  <c r="H173"/>
  <c r="I173" s="1"/>
  <c r="K171"/>
  <c r="H171"/>
  <c r="I171" s="1"/>
  <c r="K170"/>
  <c r="H170"/>
  <c r="I170" s="1"/>
  <c r="K169"/>
  <c r="H169"/>
  <c r="I169" s="1"/>
  <c r="K168"/>
  <c r="H168"/>
  <c r="I168" s="1"/>
  <c r="K167"/>
  <c r="H167"/>
  <c r="I167" s="1"/>
  <c r="K166"/>
  <c r="H166"/>
  <c r="I166" s="1"/>
  <c r="G183"/>
  <c r="K182"/>
  <c r="H182"/>
  <c r="I182" s="1"/>
  <c r="H181"/>
  <c r="I181" s="1"/>
  <c r="H180"/>
  <c r="I180" s="1"/>
  <c r="K179"/>
  <c r="H179"/>
  <c r="I179" s="1"/>
  <c r="K178"/>
  <c r="H178"/>
  <c r="I178" s="1"/>
  <c r="H124"/>
  <c r="I124" s="1"/>
  <c r="H123"/>
  <c r="I123" s="1"/>
  <c r="K122"/>
  <c r="H122"/>
  <c r="I122" s="1"/>
  <c r="K121"/>
  <c r="H121"/>
  <c r="I121" s="1"/>
  <c r="K120"/>
  <c r="H120"/>
  <c r="I120" s="1"/>
  <c r="K119"/>
  <c r="H119"/>
  <c r="I119" s="1"/>
  <c r="K118"/>
  <c r="H118"/>
  <c r="I118" s="1"/>
  <c r="K117"/>
  <c r="H117"/>
  <c r="I117" s="1"/>
  <c r="K77"/>
  <c r="H77"/>
  <c r="I77" s="1"/>
  <c r="H57" i="23"/>
  <c r="H55"/>
  <c r="H54"/>
  <c r="E61" i="21" l="1"/>
  <c r="I63" s="1"/>
  <c r="E36" i="22"/>
  <c r="I215" i="19"/>
  <c r="H58" i="23"/>
  <c r="H46"/>
  <c r="H45"/>
  <c r="H44"/>
  <c r="H43"/>
  <c r="H48"/>
  <c r="K65" i="19"/>
  <c r="H65"/>
  <c r="I65" s="1"/>
  <c r="K87"/>
  <c r="H87"/>
  <c r="I87" s="1"/>
  <c r="M92"/>
  <c r="E57" i="22" l="1"/>
  <c r="E58" i="21"/>
  <c r="I60" s="1"/>
  <c r="H49" i="23"/>
  <c r="K78" i="19"/>
  <c r="H78"/>
  <c r="I78" s="1"/>
  <c r="K53"/>
  <c r="H53"/>
  <c r="I53" s="1"/>
  <c r="K89"/>
  <c r="H89"/>
  <c r="I89" s="1"/>
  <c r="K62"/>
  <c r="H62"/>
  <c r="I62" s="1"/>
  <c r="K61"/>
  <c r="H61"/>
  <c r="I61" s="1"/>
  <c r="A43" i="25"/>
  <c r="D43"/>
  <c r="A40"/>
  <c r="B40"/>
  <c r="C40"/>
  <c r="D40"/>
  <c r="E40"/>
  <c r="K60" i="19"/>
  <c r="H60"/>
  <c r="I60" s="1"/>
  <c r="S28" i="25"/>
  <c r="K93" i="19"/>
  <c r="H93"/>
  <c r="I93" s="1"/>
  <c r="D11" i="24"/>
  <c r="A37"/>
  <c r="K92" i="19"/>
  <c r="H92"/>
  <c r="I92" s="1"/>
  <c r="A23" i="25"/>
  <c r="A22"/>
  <c r="K91" i="19"/>
  <c r="H91"/>
  <c r="I91" s="1"/>
  <c r="S20" i="25"/>
  <c r="A15"/>
  <c r="B15"/>
  <c r="C15"/>
  <c r="D15"/>
  <c r="E15"/>
  <c r="F15"/>
  <c r="G15"/>
  <c r="H15"/>
  <c r="I15"/>
  <c r="J15"/>
  <c r="K15"/>
  <c r="M15"/>
  <c r="N15"/>
  <c r="O15"/>
  <c r="P15"/>
  <c r="Q15"/>
  <c r="R15"/>
  <c r="L15"/>
  <c r="B21" i="24"/>
  <c r="C12"/>
  <c r="G211" i="19"/>
  <c r="H227"/>
  <c r="I227" s="1"/>
  <c r="K227"/>
  <c r="K228" s="1"/>
  <c r="J228" s="1"/>
  <c r="G228"/>
  <c r="G85"/>
  <c r="F40" i="25" l="1"/>
  <c r="S15"/>
  <c r="I228" i="19"/>
  <c r="E63" i="22" s="1"/>
  <c r="H68" i="23"/>
  <c r="H67"/>
  <c r="H65"/>
  <c r="H64"/>
  <c r="H63"/>
  <c r="H37"/>
  <c r="H36"/>
  <c r="H34"/>
  <c r="H29"/>
  <c r="H28"/>
  <c r="H26"/>
  <c r="H25"/>
  <c r="H24"/>
  <c r="H23"/>
  <c r="H22"/>
  <c r="H21"/>
  <c r="H20"/>
  <c r="H19"/>
  <c r="H18"/>
  <c r="H17"/>
  <c r="H11"/>
  <c r="H10"/>
  <c r="H30" l="1"/>
  <c r="H38"/>
  <c r="H69"/>
  <c r="K75" i="19"/>
  <c r="H75"/>
  <c r="I75" s="1"/>
  <c r="K84"/>
  <c r="H84"/>
  <c r="I84" s="1"/>
  <c r="K83"/>
  <c r="H83"/>
  <c r="I83" s="1"/>
  <c r="H47"/>
  <c r="I47" s="1"/>
  <c r="I48" s="1"/>
  <c r="B6" i="22"/>
  <c r="E6"/>
  <c r="H44" i="19"/>
  <c r="I44" s="1"/>
  <c r="H39"/>
  <c r="I39" s="1"/>
  <c r="H40"/>
  <c r="I40" s="1"/>
  <c r="H41"/>
  <c r="I41" s="1"/>
  <c r="H42"/>
  <c r="I42" s="1"/>
  <c r="H38"/>
  <c r="I38" s="1"/>
  <c r="H30"/>
  <c r="I30" s="1"/>
  <c r="H31"/>
  <c r="I31" s="1"/>
  <c r="H32"/>
  <c r="I32" s="1"/>
  <c r="H33"/>
  <c r="I33" s="1"/>
  <c r="H34"/>
  <c r="I34" s="1"/>
  <c r="H35"/>
  <c r="I35" s="1"/>
  <c r="H29"/>
  <c r="I29" s="1"/>
  <c r="H25"/>
  <c r="I25" s="1"/>
  <c r="H26"/>
  <c r="I26" s="1"/>
  <c r="H24"/>
  <c r="I24" s="1"/>
  <c r="H192"/>
  <c r="I192" s="1"/>
  <c r="H193"/>
  <c r="I193" s="1"/>
  <c r="H194"/>
  <c r="I194" s="1"/>
  <c r="H195"/>
  <c r="I195" s="1"/>
  <c r="H197"/>
  <c r="I197" s="1"/>
  <c r="H198"/>
  <c r="I198" s="1"/>
  <c r="H199"/>
  <c r="I199" s="1"/>
  <c r="H205"/>
  <c r="I205" s="1"/>
  <c r="H207"/>
  <c r="I207" s="1"/>
  <c r="H208"/>
  <c r="I208" s="1"/>
  <c r="H209"/>
  <c r="I209" s="1"/>
  <c r="H210"/>
  <c r="I210" s="1"/>
  <c r="H191"/>
  <c r="I191" s="1"/>
  <c r="K210"/>
  <c r="K208"/>
  <c r="K205"/>
  <c r="K204"/>
  <c r="H203"/>
  <c r="I203" s="1"/>
  <c r="K199"/>
  <c r="K198"/>
  <c r="K225" s="1"/>
  <c r="J225" s="1"/>
  <c r="K197"/>
  <c r="K195"/>
  <c r="K194"/>
  <c r="K215" s="1"/>
  <c r="J215" s="1"/>
  <c r="K192"/>
  <c r="K191"/>
  <c r="K211" s="1"/>
  <c r="J211" s="1"/>
  <c r="G48"/>
  <c r="K47"/>
  <c r="K48" s="1"/>
  <c r="G45"/>
  <c r="K44"/>
  <c r="K43"/>
  <c r="K42"/>
  <c r="K41"/>
  <c r="K40"/>
  <c r="K39"/>
  <c r="K38"/>
  <c r="K45" s="1"/>
  <c r="J45" s="1"/>
  <c r="G36"/>
  <c r="K35"/>
  <c r="K34"/>
  <c r="K33"/>
  <c r="K32"/>
  <c r="K31"/>
  <c r="K30"/>
  <c r="K36" s="1"/>
  <c r="J36" s="1"/>
  <c r="K29"/>
  <c r="G27"/>
  <c r="K26"/>
  <c r="K25"/>
  <c r="K24"/>
  <c r="K27" s="1"/>
  <c r="H186"/>
  <c r="I186" s="1"/>
  <c r="H185"/>
  <c r="I185" s="1"/>
  <c r="H143"/>
  <c r="I143" s="1"/>
  <c r="H145"/>
  <c r="I145" s="1"/>
  <c r="H146"/>
  <c r="I146" s="1"/>
  <c r="H147"/>
  <c r="I147" s="1"/>
  <c r="H152"/>
  <c r="I152" s="1"/>
  <c r="H154"/>
  <c r="I154" s="1"/>
  <c r="H162"/>
  <c r="I162" s="1"/>
  <c r="H164"/>
  <c r="I164" s="1"/>
  <c r="H130"/>
  <c r="I130" s="1"/>
  <c r="H133"/>
  <c r="I133" s="1"/>
  <c r="H139"/>
  <c r="I139" s="1"/>
  <c r="H101"/>
  <c r="I101" s="1"/>
  <c r="H102"/>
  <c r="I102" s="1"/>
  <c r="H103"/>
  <c r="I103" s="1"/>
  <c r="H104"/>
  <c r="I104" s="1"/>
  <c r="H100"/>
  <c r="I100" s="1"/>
  <c r="H90"/>
  <c r="I90" s="1"/>
  <c r="H94"/>
  <c r="I94" s="1"/>
  <c r="H88"/>
  <c r="I88" s="1"/>
  <c r="H82"/>
  <c r="I82" s="1"/>
  <c r="H74"/>
  <c r="I74" s="1"/>
  <c r="H66"/>
  <c r="I66" s="1"/>
  <c r="H67"/>
  <c r="I67" s="1"/>
  <c r="H57"/>
  <c r="I57" s="1"/>
  <c r="H58"/>
  <c r="I58" s="1"/>
  <c r="H51"/>
  <c r="I51" s="1"/>
  <c r="H52"/>
  <c r="I52" s="1"/>
  <c r="H54"/>
  <c r="I54" s="1"/>
  <c r="H50"/>
  <c r="I50" s="1"/>
  <c r="H20"/>
  <c r="I20" s="1"/>
  <c r="H21"/>
  <c r="I21" s="1"/>
  <c r="H19"/>
  <c r="I19" s="1"/>
  <c r="I22" s="1"/>
  <c r="H16"/>
  <c r="I16" s="1"/>
  <c r="I17" s="1"/>
  <c r="G17"/>
  <c r="K16"/>
  <c r="K17" s="1"/>
  <c r="J17" s="1"/>
  <c r="K164"/>
  <c r="K162"/>
  <c r="K154"/>
  <c r="K152"/>
  <c r="K147"/>
  <c r="K146"/>
  <c r="K145"/>
  <c r="K143"/>
  <c r="K141"/>
  <c r="K139"/>
  <c r="K133"/>
  <c r="K183" s="1"/>
  <c r="J183" s="1"/>
  <c r="K130"/>
  <c r="K94"/>
  <c r="B6" i="21"/>
  <c r="B5"/>
  <c r="B4" i="22"/>
  <c r="B5"/>
  <c r="K20" i="19"/>
  <c r="K19"/>
  <c r="K22" s="1"/>
  <c r="J22" s="1"/>
  <c r="G112"/>
  <c r="K184"/>
  <c r="K187" s="1"/>
  <c r="J187" s="1"/>
  <c r="G187"/>
  <c r="G95"/>
  <c r="G68"/>
  <c r="G63"/>
  <c r="G55"/>
  <c r="G22"/>
  <c r="K50"/>
  <c r="K54"/>
  <c r="K102"/>
  <c r="K100"/>
  <c r="K101"/>
  <c r="K58"/>
  <c r="K67"/>
  <c r="K57"/>
  <c r="K63" s="1"/>
  <c r="J63" s="1"/>
  <c r="K185"/>
  <c r="K66"/>
  <c r="K68" s="1"/>
  <c r="J68" s="1"/>
  <c r="K82"/>
  <c r="K21"/>
  <c r="K186"/>
  <c r="K90"/>
  <c r="K52"/>
  <c r="K103"/>
  <c r="K112" s="1"/>
  <c r="J112" s="1"/>
  <c r="K74"/>
  <c r="K85" s="1"/>
  <c r="J85" s="1"/>
  <c r="K104"/>
  <c r="K51"/>
  <c r="K55" s="1"/>
  <c r="J55" s="1"/>
  <c r="K88"/>
  <c r="K95" s="1"/>
  <c r="J95" s="1"/>
  <c r="H204"/>
  <c r="I204" s="1"/>
  <c r="I211" l="1"/>
  <c r="E55" i="21" s="1"/>
  <c r="I183" i="19"/>
  <c r="E49" i="21" s="1"/>
  <c r="I112" i="19"/>
  <c r="E46" i="21" s="1"/>
  <c r="H48" s="1"/>
  <c r="I85" i="19"/>
  <c r="I95"/>
  <c r="E43" i="21" s="1"/>
  <c r="I187" i="19"/>
  <c r="I68"/>
  <c r="I63"/>
  <c r="I27"/>
  <c r="I55"/>
  <c r="E27" i="22" s="1"/>
  <c r="I45" i="19"/>
  <c r="E22" i="21" s="1"/>
  <c r="F24" s="1"/>
  <c r="I36" i="19"/>
  <c r="E18" i="22" s="1"/>
  <c r="E12"/>
  <c r="E24"/>
  <c r="E25" i="21"/>
  <c r="F27" s="1"/>
  <c r="E10" i="22"/>
  <c r="E10" i="21"/>
  <c r="E54" i="22" l="1"/>
  <c r="E51"/>
  <c r="E52" i="21"/>
  <c r="H54" s="1"/>
  <c r="E48" i="22"/>
  <c r="E40" i="21"/>
  <c r="G42" s="1"/>
  <c r="E39" i="22"/>
  <c r="I45" i="21"/>
  <c r="H45"/>
  <c r="E15" i="22"/>
  <c r="E16" i="21"/>
  <c r="F18" s="1"/>
  <c r="E13"/>
  <c r="F15" s="1"/>
  <c r="E45" i="22"/>
  <c r="E42"/>
  <c r="E28" i="21"/>
  <c r="F30" s="1"/>
  <c r="E21" i="22"/>
  <c r="E19" i="21"/>
  <c r="F21" s="1"/>
  <c r="H12"/>
  <c r="I12"/>
  <c r="G12"/>
  <c r="F12"/>
  <c r="E30" i="22"/>
  <c r="E31" i="21"/>
  <c r="I48"/>
  <c r="E64"/>
  <c r="E34"/>
  <c r="E33" i="22"/>
  <c r="G48" i="21"/>
  <c r="E66" i="22" l="1"/>
  <c r="D63" s="1"/>
  <c r="I66" i="21"/>
  <c r="H51"/>
  <c r="I51"/>
  <c r="G51"/>
  <c r="G57"/>
  <c r="H57"/>
  <c r="I57"/>
  <c r="G36"/>
  <c r="F33"/>
  <c r="F67" s="1"/>
  <c r="E68"/>
  <c r="I67" l="1"/>
  <c r="G67"/>
  <c r="H67"/>
  <c r="F68"/>
  <c r="D61"/>
  <c r="D58"/>
  <c r="D37"/>
  <c r="D52"/>
  <c r="D54" i="22"/>
  <c r="D60"/>
  <c r="D57"/>
  <c r="D39"/>
  <c r="D40" i="21"/>
  <c r="D10"/>
  <c r="D13"/>
  <c r="D19"/>
  <c r="D43"/>
  <c r="D28"/>
  <c r="D25"/>
  <c r="D16"/>
  <c r="D22"/>
  <c r="D46"/>
  <c r="D33" i="22"/>
  <c r="D34" i="21"/>
  <c r="D51" i="22"/>
  <c r="D12"/>
  <c r="D24"/>
  <c r="D27"/>
  <c r="D21"/>
  <c r="D42"/>
  <c r="D45"/>
  <c r="D15"/>
  <c r="D18"/>
  <c r="D36"/>
  <c r="D10"/>
  <c r="D55" i="21"/>
  <c r="D49"/>
  <c r="D64"/>
  <c r="D31"/>
  <c r="D48" i="22"/>
  <c r="D30"/>
  <c r="G68" i="21" l="1"/>
  <c r="H68" s="1"/>
  <c r="I68" s="1"/>
  <c r="D66" i="22"/>
  <c r="D68" i="21"/>
  <c r="I229" i="19"/>
</calcChain>
</file>

<file path=xl/sharedStrings.xml><?xml version="1.0" encoding="utf-8"?>
<sst xmlns="http://schemas.openxmlformats.org/spreadsheetml/2006/main" count="1102" uniqueCount="633">
  <si>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</si>
  <si>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</si>
  <si>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</si>
  <si>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</si>
  <si>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</si>
  <si>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</si>
  <si>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</si>
  <si>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</si>
  <si>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</si>
  <si>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</si>
  <si>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</si>
  <si>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</si>
  <si>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</si>
  <si>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</si>
  <si>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</si>
  <si>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</si>
  <si>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</si>
  <si>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</si>
  <si>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</si>
  <si>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</si>
  <si>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</si>
  <si>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</si>
  <si>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</si>
  <si>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</si>
  <si>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</si>
  <si>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</si>
  <si>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</si>
  <si>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</si>
  <si>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</si>
  <si>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</si>
  <si>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</si>
  <si>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</si>
  <si>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</si>
  <si>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</si>
  <si>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</si>
  <si>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</si>
  <si>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</si>
  <si>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LIMPEZA MANUAL DO TERRENO C/ RASPAGEM SUPERFICIAL</t>
  </si>
  <si>
    <t>ESTRUTURA</t>
  </si>
  <si>
    <t>FUNDAÇÃO</t>
  </si>
  <si>
    <t xml:space="preserve">           LAJE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</si>
  <si>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</si>
  <si>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</si>
  <si>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</si>
  <si>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</si>
  <si>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</si>
  <si>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</si>
  <si>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</si>
  <si>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</si>
  <si>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</si>
  <si>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</si>
  <si>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</si>
  <si>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</si>
  <si>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</si>
  <si>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</si>
  <si>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</si>
  <si>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RUFO EM CHAPA DE AÇO GALVANIZADO NUMERO 24, CORTE DE 25CM, INCLUSO TRANSPORTE VERTICAL</t>
  </si>
  <si>
    <t>CALHA EM CHAPA DE AÇO GALVANIZADO NÚMERO 24,DESENVOLVIMENTO DE 33 CM , INCLUSO TRANSPORTE VERTICAL, AF 06/2016</t>
  </si>
  <si>
    <t>M</t>
  </si>
  <si>
    <t>M²</t>
  </si>
  <si>
    <t>LASTRO DE CONCRETO, PREPARO MECÂNICO, INCLUSO ADITIVO IMPERMEABILIZANTE , LANÇAMENTO E ADENSAMENTO</t>
  </si>
  <si>
    <t>M³</t>
  </si>
  <si>
    <t>REVESTIMENTO CERÂMICO P/ PISO COM PLACAS TIPO PORCELANATO DE DIMENSÕES 60X60CM, APLICADA EM AMBIENTES DE ÁREA MAIOR QUE 10 M². AF_06/2014</t>
  </si>
  <si>
    <r>
      <t>M</t>
    </r>
    <r>
      <rPr>
        <b/>
        <sz val="10"/>
        <rFont val="Arial"/>
        <family val="2"/>
      </rPr>
      <t>²</t>
    </r>
  </si>
  <si>
    <t>LAJE PRÉ-FABRICADA TRELIÇADA PARA PISO OU COBERTURA, INTEREIXO 38CM, H= 12CM, EL. ENCHIMENTO EM EPS H-8CM, INCLUSIVE ESCORAMENTO EM MADEIRA E CAPEAMENTO 4CM</t>
  </si>
  <si>
    <t>74106/001</t>
  </si>
  <si>
    <t>CHAPISCO APLICADO EM ALVENARIA (COM PRESENÇA DE VÃOS) E ESTRUTURA DE CONCRETO DE FACHADA, COM COLHER DE PEDREIRO, ARGAMASSA TRAÇO 1:3 PREPARO EM BETONEIRA 400L. AF_06/2014</t>
  </si>
  <si>
    <t>EMBOÇO OU MASSA ÚNICA , EM ARGAMASSA TRAÇO 1:2:8  PREPARO MECANICO COM BETONEIRA 400L, APLICADA MANUALMENTE EM PANOS DE FACHADA COM  PRESENÇA DE VÃOS, EXPESSURA 25MM. AF-06/2014</t>
  </si>
  <si>
    <t>APLICAÇÃO MANUAL DE PINTURA COM TINTA LÁTEX ACRÍLICA EM TETO, DUAS DEMÃOS, AF_06/2014</t>
  </si>
  <si>
    <t>APLICAÇÃO MANUAL DE PINTURA COM TINTA LÁTEX ACRÍLICA EM PAREDES, DUAS DEMÃOS, AF_06/2014</t>
  </si>
  <si>
    <t>APLICAÇÃO E LIXAMENTO DE MASSA LÁTEX EM TETO, DUAS DEMÃOS. AF_06/2014</t>
  </si>
  <si>
    <t>APLICAÇÃO E LIXAMENTO DE MASSA LÁTEX EM PAREDES, DUAS DEMÃOS. AF_06/2014</t>
  </si>
  <si>
    <t>APLICAÇÃO MANUAL DE MASSA ACRÍLICA EM PAREDES EXTERNAS DE CASAS, DUAS DEMÃOS. AF_05/2017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</si>
  <si>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</si>
  <si>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</si>
  <si>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</si>
  <si>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73948/016</t>
  </si>
  <si>
    <t>74209/001</t>
  </si>
  <si>
    <t>PREPARO DE FUNDO DE VALA COM LARGURA MENOR QUE 1,5M, EM LOCAL COM NÍVEL BAIXO DE INTERFERÊNCIA. AF_06/2016</t>
  </si>
  <si>
    <t>EXECUÇÃO DE DEPÓSITO EM CANTEIRO DE OBRA EM CHAPA DE MADEIRA COMPENSADA, NÃO INCLUSO MOBILIÁRIO. AF_04/2016</t>
  </si>
  <si>
    <t>JANELA EM VIDRO TEMPERADO DE CORRER COM ESTRUTURA DE ALUMINIO, ESPESSURA 10MM</t>
  </si>
  <si>
    <t>COMPOSIÇÃO 01</t>
  </si>
  <si>
    <t>ALVENARIA DE VEDAÇÃO DE BLOCOS CERÂMICOS FURADOS NA HORIZONTAL DE 9 X19X19CM (ESPESSURA 11,5CM) DE PAREDES COM ÁREA LÍQUIDA  MAIOR OU IGUAL A 6M² COM VÃOS E ARGAMASSA DE ASSENTAMENTO COM PREPARO EM BETONEIRA AF_06_2014</t>
  </si>
  <si>
    <t>ALVENARIA DE VEDAÇÃO DE BLOCOS CERÂMICOS FURADOS NA HORIZONTAL DE 9 X19X39CM (ESPESSURA 19CM) DE PAREDES COM ÁREA LÍQUIDA  MAIOR OU IGUAL A 6M² COM VÃOS E ARGAMASSA DE ASSENTAMENTO COM PREPARO EM BETONEIRA AF_06_2014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</si>
  <si>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</si>
  <si>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</si>
  <si>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</si>
  <si>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</si>
  <si>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</si>
  <si>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</si>
  <si>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</si>
  <si>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AMARÇÃO DE BLOCO, VIGA BALDRAME OU SAPATA UTILIZANDO AÇO CA-50 DE 12,5MM-MONTAGEM  AF_06/2017</t>
  </si>
  <si>
    <t>AMARÇÃO DE BLOCO, VIGA BALDRAME OU SAPATA UTILIZANDO AÇO CA-50 DE 8,0MM-MONTAGEM  AF_06/2017</t>
  </si>
  <si>
    <t>UN</t>
  </si>
  <si>
    <t>CAIXA D`ÁGUA EM POLIETILENO, 1000 LITROS COM ACESSÓRIOS</t>
  </si>
  <si>
    <t>CAIXA SIFONADA, PVC, 100X100X50MM, JUNTA ELÁSTICA, FORNECIDA E INSTALADA EM RAMAL DE DESCARGA OU EM RAMAL DE ESGOTO SANITÁRIO. AF_12/2014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</si>
  <si>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</si>
  <si>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</si>
  <si>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</si>
  <si>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</si>
  <si>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</si>
  <si>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</si>
  <si>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</si>
  <si>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</si>
  <si>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</si>
  <si>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</si>
  <si>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</si>
  <si>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ALTA (2,00M DO PISO), PVC INSTALADA EM PAREDE-FORNECIMENTO E INSTALAÇÃO . AF_12/2015</t>
  </si>
  <si>
    <t>CAIXA RETANGULAR 4``X 2`` MÉDIA (1,30M DO PISO), PVC INSTALADA EM PAREDE-FORNECIMENTO E INSTALAÇÃO . AF_12/2015</t>
  </si>
  <si>
    <t>TOMADA ALTA DE EMBUTIR (1 MÓDULO), 2P+T 20A, INCLUINDO SUPORTE E PLACA- FORNECIMENTO E INSTALAÇÃO. AF_12/2015</t>
  </si>
  <si>
    <t>TOMADA BAIXA DE EMBUTIR (1 MÓDULO), 2P+T 10A, INCLUINDO SUPORTE E PLACA- FORNECIMENTO E INSTALAÇÃO. AF_12/2015</t>
  </si>
  <si>
    <t>INTERRUPTOR SIMPLES (1 MÓDULO) COM 1 TOMADA DE EMBUTIR 2P+T 10A, INCLUINDO SUPORTE E PLACA- FORNECIMENTO E INSTALAÇÃO. AF_12/2015</t>
  </si>
  <si>
    <t>INTERRUPTOR SIMPLES (2 MÓDULOS), 10A/250V,  INCLUINDO SUPORTE E PLACA- FORNECIMENTO E INSTALAÇÃO. AF_12/2015</t>
  </si>
  <si>
    <t>ELETRODUTO FLEXÍVEL CORRUGADO, PVC, DN 25 MM (3/4"), PARA CIRCUITOS TERMINAIS, INSTALADO EM LAJE - FORNECIMENTO E INSTALAÇÃO.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</si>
  <si>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</si>
  <si>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</si>
  <si>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PISO TÁTIL - 40x40CM, E=2,5CM, DE ALTA RESISTÊNCIA, PODOTATIL DIRECIONAL E DE ALERTA, ASSENTADA COM ARGAMASSA DE CIMENTO E AREIA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</si>
  <si>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</si>
  <si>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</si>
  <si>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</si>
  <si>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</si>
  <si>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LUVA SIMPLES, PVC, SERIE NORMAL, ESGOTO PREDIAL, DN 40 MM, JUNTA SOLDÁVEL, FORNECIDO E INSTALADO EM RAMAL DE DESCARGA OU RAMAL DE ESGOTO SANITÁRIO. AF_12/2014</t>
  </si>
  <si>
    <t>ADMINISTRAÇÃO LOCAL</t>
  </si>
  <si>
    <t>COMPOSIÇÃO 03</t>
  </si>
  <si>
    <t xml:space="preserve">ADMINISTRAÇÃO LOCAL DE OBRA </t>
  </si>
  <si>
    <t>ENCARGOS SOCIAIS SOBRE MÃO DE OBRA: 88,80%</t>
  </si>
  <si>
    <t>COMPOSIÇÃO 04</t>
  </si>
  <si>
    <t>Administração Local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</si>
  <si>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</si>
  <si>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</si>
  <si>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</si>
  <si>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</si>
  <si>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</si>
  <si>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</si>
  <si>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2.3</t>
  </si>
  <si>
    <t>3.2</t>
  </si>
  <si>
    <t>3.3</t>
  </si>
  <si>
    <t>4.1</t>
  </si>
  <si>
    <t>4.2</t>
  </si>
  <si>
    <t>4.3</t>
  </si>
  <si>
    <t>4.4</t>
  </si>
  <si>
    <t>4.6</t>
  </si>
  <si>
    <t>4.7</t>
  </si>
  <si>
    <t>5.1</t>
  </si>
  <si>
    <t>5.2</t>
  </si>
  <si>
    <t>5.3</t>
  </si>
  <si>
    <t>5.5</t>
  </si>
  <si>
    <t>5.6</t>
  </si>
  <si>
    <t>6.1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</si>
  <si>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</si>
  <si>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</si>
  <si>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</si>
  <si>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</si>
  <si>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</si>
  <si>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</si>
  <si>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</si>
  <si>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</si>
  <si>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</si>
  <si>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</si>
  <si>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</si>
  <si>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10.1</t>
  </si>
  <si>
    <t>10.2</t>
  </si>
  <si>
    <t>11.1</t>
  </si>
  <si>
    <t>11.3</t>
  </si>
  <si>
    <t>12.1</t>
  </si>
  <si>
    <t>12.2</t>
  </si>
  <si>
    <t>12.3</t>
  </si>
  <si>
    <t>12.4</t>
  </si>
  <si>
    <t>12.5</t>
  </si>
  <si>
    <t>13.4</t>
  </si>
  <si>
    <t>13.5</t>
  </si>
  <si>
    <t>13.7</t>
  </si>
  <si>
    <t>13.8</t>
  </si>
  <si>
    <t>13.9</t>
  </si>
  <si>
    <t>13.10</t>
  </si>
  <si>
    <t>13.11</t>
  </si>
  <si>
    <t>13.12</t>
  </si>
  <si>
    <t>13.13</t>
  </si>
  <si>
    <t>13.15</t>
  </si>
  <si>
    <t>CABO DE COBRE FLEXÍVEL ISOLADO, 2,5 MM², ANTI-CHAMA 0,6/1,0 KV, PARA CIRCUITOS TERMINAIS - FORNECIMENTO E INSTALAÇÃO. AF_12/2015</t>
  </si>
  <si>
    <t>CABO DE COBRE FLEXÍVEL ISOLADO, 4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</si>
  <si>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</si>
  <si>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DISPOSITIVO DE PROTEÇÃO CONTRA SURTO DE TENSÃO DPS 40kA - 175v</t>
  </si>
  <si>
    <t xml:space="preserve">DISJUNTOR BIPOLAR DR 63A - DISPOSITIVO RESIDUAL DIFERENCIAL, TIPO AC, 30MA </t>
  </si>
  <si>
    <t>DUTO ESPIRAL FLEXIVEL SINGELO PEAD D=50MM(2") REVESTIDO COM PVC COM FIO GUIA DE ACO GALVANIZADO, LANCADO DIRETO NO SOLO, INCL CONEXOES</t>
  </si>
  <si>
    <t>73798/001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</si>
  <si>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</si>
  <si>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</si>
  <si>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</si>
  <si>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</si>
  <si>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</si>
  <si>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</si>
  <si>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</si>
  <si>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</si>
  <si>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</si>
  <si>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</si>
  <si>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</si>
  <si>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</si>
  <si>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</si>
  <si>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</si>
  <si>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</si>
  <si>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</si>
  <si>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</si>
  <si>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</si>
  <si>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</si>
  <si>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</si>
  <si>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</si>
  <si>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</si>
  <si>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15.1</t>
  </si>
  <si>
    <t>15.2</t>
  </si>
  <si>
    <t>Instalações Elétricas</t>
  </si>
  <si>
    <t>COMPOSIÇÃO 05</t>
  </si>
  <si>
    <t>COMPOSIÇÃO 06</t>
  </si>
  <si>
    <t>COMPOSIÇÃO 07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</si>
  <si>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</si>
  <si>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</si>
  <si>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</si>
  <si>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Execução de Obras de Regularização e Conclusão do Prédio da Sec. Municipal de Educação</t>
  </si>
  <si>
    <t xml:space="preserve">                                      Município: Santo Antonio do Leste - MT</t>
  </si>
  <si>
    <t>JANELA EM VIDRO TEMPERADO DE CORRER COM ESTRUTURA DE ALUMINIO, ESPESSURA 10MM 1,50 X 1,00 X 1,10</t>
  </si>
  <si>
    <t xml:space="preserve">COMPOSIÇÕES DE VALORES </t>
  </si>
  <si>
    <t>COMPOSIÇÃO 001</t>
  </si>
  <si>
    <t>ADMINISTRAÇÃO DA OBRA</t>
  </si>
  <si>
    <t>M2</t>
  </si>
  <si>
    <t>SINAPI
ou Cot. De Mercado</t>
  </si>
  <si>
    <t>COMPONENTES</t>
  </si>
  <si>
    <t>Quantidade</t>
  </si>
  <si>
    <t>Custos
Unit. (R$)</t>
  </si>
  <si>
    <t>Custos
Total (R$)</t>
  </si>
  <si>
    <t>M Ã O   D E   O B R A</t>
  </si>
  <si>
    <t>90776</t>
  </si>
  <si>
    <t xml:space="preserve">ENCARREGADO GERAL COM ENCARGOS COMPLEMENTARES </t>
  </si>
  <si>
    <t>H</t>
  </si>
  <si>
    <t>90777</t>
  </si>
  <si>
    <t>ENGENHEIRO CIVIL DE OBRA JUNIOR COM ENCARGOS COMPLEMENTARES</t>
  </si>
  <si>
    <t>**Composição baseada nas tabela SINAPI/JUNHO 2018, BASEADA  EM EXECUÇÃO CONFORME CRONOGRAMA DE OBRA</t>
  </si>
  <si>
    <t>TOTAL</t>
  </si>
  <si>
    <t>COMPOSIÇÃO 002</t>
  </si>
  <si>
    <t>SINAPI/SINFRA ou Cot. De Mercado</t>
  </si>
  <si>
    <t>Custos Unit. (R$)</t>
  </si>
  <si>
    <t>Custos Total (R$)</t>
  </si>
  <si>
    <t>M A T E R I A L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</si>
  <si>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</si>
  <si>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</si>
  <si>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</si>
  <si>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</si>
  <si>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</si>
  <si>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</si>
  <si>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</si>
  <si>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</si>
  <si>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</si>
  <si>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</si>
  <si>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</si>
  <si>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</si>
  <si>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88316</t>
  </si>
  <si>
    <t>SERVENTE COM ENCARGOS COMPLEMENTARES</t>
  </si>
  <si>
    <t>* baseada na composição 07393/ORSE</t>
  </si>
  <si>
    <t>COMPOSIÇÃO 003</t>
  </si>
  <si>
    <t>SINAPI/SINFRA
ou Cot. De Mercado</t>
  </si>
  <si>
    <t>88325</t>
  </si>
  <si>
    <t>VIDRACEIRO COM ENCARGOS COMPLEMENTARES</t>
  </si>
  <si>
    <t>**Composição baseada nas tabela CIDADES-FEVEREIRO/2014 COMPOSIÇÃO CH0036, sendo  que a cotação esta por m²</t>
  </si>
  <si>
    <t>COMPOSIÇÃO 004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</si>
  <si>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</si>
  <si>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</si>
  <si>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</si>
  <si>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</si>
  <si>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00001379</t>
  </si>
  <si>
    <t>88260</t>
  </si>
  <si>
    <t>CALCETEIRO COM ENCARGOS COMPLEMENTARES</t>
  </si>
  <si>
    <t>**Composição baseada nas tabela SINAPI-JUNHO/2018</t>
  </si>
  <si>
    <t>Obs: A cotação esta por m² sendo que 01 peça de 0,40 x 0,40= 0,16m²- Para 1m² de piso são necessárias 6,25 PEÇAS (APROXIMADAMENTE 7 PEÇAS)</t>
  </si>
  <si>
    <t>COMPOSIÇÃO 005</t>
  </si>
  <si>
    <t>DISPOSITIVO DPS CLASSE II, 1 POLO, TENSAO MAXIMA DE 175 V, CORRENTE MAXIMA DE *45* KA (TIPO AC)</t>
  </si>
  <si>
    <t>ELETRICISTA COM ENCARGOS COMPLEMENTARES</t>
  </si>
  <si>
    <t>* baseada na composição 08894/ORSE</t>
  </si>
  <si>
    <t>COMPOSIÇÃO 006</t>
  </si>
  <si>
    <t>Disjuntor bipolar DR 63 A - Dispositivo residual diferencial, tipo AC, 30MA</t>
  </si>
  <si>
    <t>* baseada na composição 07997/ORSE</t>
  </si>
  <si>
    <t>COMPOSIÇÃO 007</t>
  </si>
  <si>
    <t>JANELA EM VIDRO TEMPERADO DE CORRER COM ESTRUTURA DE ALUMINIO, ESPESSURA 10MM 1,00 X 1,00 X 1,10</t>
  </si>
  <si>
    <t>m²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</si>
  <si>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</si>
  <si>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</si>
  <si>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</si>
  <si>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</si>
  <si>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</si>
  <si>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</si>
  <si>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</si>
  <si>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</si>
  <si>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</si>
  <si>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</si>
  <si>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</si>
  <si>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</si>
  <si>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</si>
  <si>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BANCADA DE GRANITO CINZA POLIDO PARA LAVATÓRIO 0,50 X 0,60 M - FORNECIMENTO E INSTALAÇÃO. AF_12/2013</t>
  </si>
  <si>
    <t>VASO SANITÁRIO SIFONADO COM CAIXA ACOPLADA LOUÇA BRANCA - FORNECIMENTOE INSTALAÇÃO. AF_12/2013</t>
  </si>
  <si>
    <t>MICTORIO SIFONADO DE LOUCA BRANCA COM PERTENCES, COM REGISTRO DE PRESSAO 1/2" COM CANOPLA CROMADA ACABAMENTO SIMPLES E CONJUNTO PARA FIXACAO- FORNECIMENTO E INSTALACAO</t>
  </si>
  <si>
    <t>74234/001</t>
  </si>
  <si>
    <t>CUBA DE EMBUTIR OVAL EM LOUÇA BRANCA, 35 X 50CM OU EQUIVALENTE, INCLUSO VÁLVULA EM METAL CROMADO E SIFÃO FLEXÍVEL EM PVC - FORNECIMENTO E INSTALAÇÃO. AF_12/2013
86938 CUBA DE EMBUTIR OVAL EM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</si>
  <si>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</si>
  <si>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</si>
  <si>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</si>
  <si>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</si>
  <si>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</si>
  <si>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</si>
  <si>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TE, PVC, SOLDÁVEL, DN 50MM, INSTALADO EM PRUMADA DE ÁGUA - FORNECIMENTO E INSTALAÇÃO. AF_12/2014</t>
  </si>
  <si>
    <t>TÊ DE REDUÇÃO, PVC, SOLDÁVEL, DN 50MM X 25MM, INSTALADO EM PRUMADA DE ÁGUA - FORNECIMENTO E INSTALAÇÃO. AF_12/2014</t>
  </si>
  <si>
    <t>REGISTRO DE ESFERA, PVC, SOLDÁVEL, DN 50 MM, INSTALADO EM RESERVAÇÃO DE ÁGUA DE EDIFICAÇÃO QUE POSSUA RESERVATÓRIO DE FIBRA/FIBROCIMENTO FORNECIMENTO E INSTALAÇÃO. AF_06/2016</t>
  </si>
  <si>
    <t>SABONETEIRA PLASTICA TIPO DISPENSER PARA SABONETE LIQUIDO COM RESERVATORIO 800 A 1500 ML, INCLUSO FIXAÇÃO. AF_10/2016</t>
  </si>
  <si>
    <t>TANQUE SÉPTICO CIRCULAR, EM CONCRETO PRÉ-MOLDADO, DIÂMETRO INTERNO = 1,40 M, ALTURA INTERNA = 2,50 M, VOLUME ÚTIL: 3463,6 L (PARA 13 CONTRIBUINTES). AF_05/2018</t>
  </si>
  <si>
    <t>SUMIDOURO RETANGULAR, EM ALVENARIA COM TIJOLOS CERÂMICOS MACIÇOS, DIMENSÕES INTERNAS: 1,6 X 3,4 X 3,0 M, ÁREA DE INFILTRAÇÃO: 32,9 M² (PARA 13 CONTRIBUINTES). AF_05/2018</t>
  </si>
  <si>
    <t>pintura paredes externas</t>
  </si>
  <si>
    <t>reboco frontal</t>
  </si>
  <si>
    <t>chapisco frontal</t>
  </si>
  <si>
    <t>Sala 01</t>
  </si>
  <si>
    <t>Sala 02</t>
  </si>
  <si>
    <t>Sala 03</t>
  </si>
  <si>
    <t>Sala 04</t>
  </si>
  <si>
    <t>Sala 05</t>
  </si>
  <si>
    <t>Sala 06</t>
  </si>
  <si>
    <t>Sala 07</t>
  </si>
  <si>
    <t>Sala 08</t>
  </si>
  <si>
    <t>Sala 09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</si>
  <si>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</si>
  <si>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</si>
  <si>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</si>
  <si>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</si>
  <si>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</si>
  <si>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</si>
  <si>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</si>
  <si>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</si>
  <si>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</si>
  <si>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Total Interno</t>
  </si>
  <si>
    <t xml:space="preserve">Teto </t>
  </si>
  <si>
    <t>Total Teto</t>
  </si>
  <si>
    <t>REVESTIMENTO CERÂMICO P/ PISO COM PLACAS TIPO PORCELANATO DE DIMENSÕES 60X60CM, APLICADA EM AMBIENTES DE ÁREA ENTRE 5 M² E 10 M². AF_06/2014</t>
  </si>
  <si>
    <t>Maior de 10m²</t>
  </si>
  <si>
    <t>Entre 5 a 10m²</t>
  </si>
  <si>
    <t>REVESTIMENTO CERÂMICO P/ PISO COM PLACAS TIPO PORCELANATO DE DIMENSÕES 60X60CM, APLICADA EM AMBIENTES DE ÁREA MENOR QUE 5 M². AF_06/2014</t>
  </si>
  <si>
    <t>Menor que 5m²</t>
  </si>
  <si>
    <t>piso tatil</t>
  </si>
  <si>
    <t>COMPOSIÇÃO 08</t>
  </si>
  <si>
    <t>Perimetro</t>
  </si>
  <si>
    <t>Total Perimetro</t>
  </si>
  <si>
    <t xml:space="preserve">RODAPÉ CERÂMICO DE 7CM DE ALTURA COM PLACAS PORCELANATO EXTRA DE DIMENSÕES 60X60CM. </t>
  </si>
  <si>
    <t>COMPOSIÇÃO 008</t>
  </si>
  <si>
    <t>PISO PORCELANATO, BORDA RETA, EXTRA, FORMATO MAIOR QUE 2025 CM2</t>
  </si>
  <si>
    <t>ARGAMASSA COLANTE AC I PARA CERAMICAS</t>
  </si>
  <si>
    <t>REJUNTE COLORIDO, CIMENTICIO</t>
  </si>
  <si>
    <t>AZULEJISTA OU LADRILHISTA COM ENCARGOS COMPLEMENTARES</t>
  </si>
  <si>
    <t>* baseada na composição 88650 Sinap - JUNHO/2018</t>
  </si>
  <si>
    <t>Revestimento Ceramico</t>
  </si>
  <si>
    <t>11.4</t>
  </si>
  <si>
    <t>11.5</t>
  </si>
  <si>
    <t>11.6</t>
  </si>
  <si>
    <t>11.7</t>
  </si>
  <si>
    <t>Total Revestimento</t>
  </si>
  <si>
    <t>Area Menor que 5m²</t>
  </si>
  <si>
    <t>Area Maior que 5m²</t>
  </si>
  <si>
    <t>REVESTIMENTO CERÂMICO PARA PAREDES INTERNAS COM PLACAS TIPO ESMALTADA EXTRA DE DIMENSÕES 33X45 CM APLICADAS EM AMBIENTES DE ÁREA MENOR QUE 5 M² NA ALTURA INTEIRA DAS PAREDES. AF_06/2014</t>
  </si>
  <si>
    <t>REVESTIMENTO CERÂMICO PARA PAREDES INTERNAS COM PLACAS TIPO ESMALTADA EXTRA DE DIMENSÕES 33X45 CM APLICADAS EM AMBIENTES DE ÁREA MAIOR QUE 5 M² NA ALTURA INTEIRA DAS PAREDES. AF_06/2014</t>
  </si>
  <si>
    <t>REVESTIMENTO CERÂMICO PARA PAREDES INTERNAS COM PLACAS TIPO ESMALTADA EXTRA DE DIMENSÕES 33X45 CM APLICADAS EM AMBIENTES DE ÁREA MENOR QUE 5 M² A MEIA ALTURA  DAS PAREDES. AF_06/2014</t>
  </si>
  <si>
    <t>SOLEIRA EM GRANITO, LARGURA 15 CM, ESPESSURA 2,0 CM. AF_06/2018</t>
  </si>
  <si>
    <t>11.2</t>
  </si>
  <si>
    <t>VERGA MOLDADA IN LOCO EM CONCRETO PARA JANELAS COM ATÉ 1,5 M DE VÃO. AF_03/2016</t>
  </si>
  <si>
    <t>VERGA MOLDADA IN LOCO EM CONCRETO PARA JANELAS COM MAIS DE 1,5 M DE VÃO. AF_03/2016</t>
  </si>
  <si>
    <t>VERGA MOLDADA IN LOCO EM CONCRETO PARA PORTAS COM MAIS DE 1,5 M DE VÃO . AF_03/2016</t>
  </si>
  <si>
    <t>COMPOSIÇÃO 09</t>
  </si>
  <si>
    <t>PORTA DE VIDRO TEMPERADO, 4 FOLHAS 2,00 X 2,10M, ESPESSURA 10MM, INCLUSIVE ACESSORIOS</t>
  </si>
  <si>
    <t xml:space="preserve"> Local da Obra:Av. Florianópolis, S/N  Quadra11, Lote 01- Centro.                                                                                                                                           Coordenadas geograficas da Obra:Latitude 14°48'10.01"S - Longitude 53°36'24.9"O</t>
  </si>
  <si>
    <t>ARGAMASSA TRAÇO 1:3 (CIMENTO E AREIA MÉDIA) PARA CONTRAPISO, PREPARO MECÂNICO COM BETONEIRA 400 L. AF_06/2014</t>
  </si>
  <si>
    <t>11.8</t>
  </si>
  <si>
    <t>RUFO EM CHAPA DE AÇO GALVANIZADO NUMERO 24, CORTE DE 25CM, INCLUSO TRANSPORTE VERTICAL (*pingadeira)</t>
  </si>
  <si>
    <t>9.3</t>
  </si>
  <si>
    <t>CJ</t>
  </si>
  <si>
    <t>5.4</t>
  </si>
  <si>
    <t>7.5</t>
  </si>
  <si>
    <t>JOGO DE FERRAGENS CROMADAS P/ PORTA DE VIDRO TEMPERADO, UMA FOLHA COMPOSTA: DOBRADICA SUPERIOR (101) E INFERIOR (103),TRINCO (502), FECHADURA (520),CONTRA FECHADURA (531),COM CAPUCHINHO</t>
  </si>
  <si>
    <t>VIDRO TEMPERADO INCOLOR E = 10 MM, SEM COLOCACAO</t>
  </si>
  <si>
    <t>10507</t>
  </si>
  <si>
    <t>MOLA HIDRAULICA DE PISO P/ VIDRO TEMPERADO 10MM</t>
  </si>
  <si>
    <t>11499</t>
  </si>
  <si>
    <t>PUXADOR CONCHA DE EMBUTIR, EM LATAO CROMADO, PARA PORTA / JANELA DE CORRER, LISO, SEM FURO PARA CHAVE, COM FUROS PARA FIXAR PARAFUSOS, *30 X 90* MM (LARGURA X ALTURA)</t>
  </si>
  <si>
    <t>11523</t>
  </si>
  <si>
    <t>PORTA DE VIDRO TEMPERADO, DUAS FOLHAS COM FERRAGEM E MOLA HIDRÁULICA, ESPESSURA 10MM VÃO 2000 x 2100MM</t>
  </si>
  <si>
    <t>09631/ORSE</t>
  </si>
  <si>
    <t>VIDRO TEMPERADO  10MM, LISO, FUMÊ, COM FERRAGENS</t>
  </si>
  <si>
    <t xml:space="preserve"> PEITORIL DE GRANITO CINZA POLIDO, C/ LARGURA = 17CM, ESP. = 2CM</t>
  </si>
  <si>
    <t>SINAPI/ORSE
ou Cot. De Mercado</t>
  </si>
  <si>
    <t>PEITORIL GRANITO CINZA POLIDO 17 x 2CM</t>
  </si>
  <si>
    <t>ARGAMASSA TRACO 1:3 (CIMENTO E AREIA), PREPARO MANUAL, INCLUSO ADITIVO IMPERMEABILIZANTE</t>
  </si>
  <si>
    <t>**Composição baseada nas tabela ORSE-JUNHO/2018 COMPOSIÇÃO 01988/ORSE, sendo  que a cotação esta por METRO</t>
  </si>
  <si>
    <t>**Composição baseada nas tabela SINAPI-JUNHO/2014 COMPOSIÇÃO 73838/001, sendo  que a cotação esta por UNIDADE</t>
  </si>
  <si>
    <t>PEITORIL DE GRANITO CINZA POLIDO, C/ LARGURA = 17CM, ESP. = 2CM</t>
  </si>
  <si>
    <t>VASO SANITARIO SIFONADO CONVENCIONAL PARA PCD SEM FURO FRONTAL COM LOUÇA BRANCA SEM ASSENTO, INCLUSO CONJUNTO DE LIGAÇÃO PARA BACIA SANITÁRIA AJUSTÁVEL - FORNECIMENTO E INSTALAÇÃO. AF_10/2016</t>
  </si>
  <si>
    <t>BARRA DE APOIO RETA, EM ACO INOX POLIDO, COMPRIMENTO 60CM, DIAMETRO MINIMO 3CM</t>
  </si>
  <si>
    <t>BARRA DE APOIO RETA, EM ACO INOX POLIDO, COMPRIMENTO 60CM, DIAMETRO MINIMO 3 CM</t>
  </si>
  <si>
    <t>* baseada na composição 12121/ORSE- JUNHO/2018</t>
  </si>
  <si>
    <t>BARRA DE APOIO RETA, EM ACO INOX POLIDO, COMPRIMENTO 80CM, DIAMETRO MINIMO 3 CM</t>
  </si>
  <si>
    <t>BARRA DE APOIO RETA, EM ACO INOX POLIDO, COMPRIMENTO 80CM, DIAMETRO MINIMO 3CM</t>
  </si>
  <si>
    <t>* baseada na composição 08492/ORSE- JUNHO/2018</t>
  </si>
  <si>
    <t>COMPOSIÇÃO 10</t>
  </si>
  <si>
    <t>Composições Hidro-Sanitárias</t>
  </si>
  <si>
    <t>SINAPI ou Cot. De Mercado</t>
  </si>
  <si>
    <t>CAIXA DE GORDURA SIMPLES (CAPACIDADE: 36L), RETANGULAR, EM ALVENARIA COM TIJOLOS CERÂMICOS MACIÇOS, DIMENSÕES INTERNAS = 0,2X0,4 M, ALTURA INTERNA = 0,8 M. AF_05/2018</t>
  </si>
  <si>
    <t>BANCADA GRANITO CINZA POLIDO 0,50 X 0,60M, INCL. CUBA DE EMBUTIR OVAL LOUÇA BRANCA 35 X 50CM, VÁLVULA METAL CROMADO, SIFÃO FLEXÍVEL PVC, ENGATE 30CM FLEXÍVEL PLÁSTICO E TORNEIRA CROMADA DE MESA, PADRÃO POPULAR- FORNEC. E INSTALAÇÃO. AF_12/2013</t>
  </si>
  <si>
    <t>TANQUE DE LOUÇA BRANCA COM COLUNA, 30L OU EQUIVALENTE, INCLUSO SIFÃO FLEXÍVEL EM PVC, VÁLVULA METÁLICA E TORNEIRA DE METAL CROMADO PADRÃO MÉDIO - FORNECIMENTO E INSTALAÇÃO. AF_12/2013</t>
  </si>
  <si>
    <t>JOELHO 90 GRAUS, PVC, SOLDÁVEL, DN 32MM, INSTALADO EM RAMAL OU SUB-RAMAL DE ÁGUA - FORNECIMENTO E INSTALAÇÃO. AF_12/2014</t>
  </si>
  <si>
    <t>JOELHO 90 GRAUS COM BUCHA DE LATÃO, PVC, SOLDÁVEL, DN 25MM, X 3/4 INSTALADO EM RAMAL OU SUB-RAMAL DE ÁGUA - FORNECIMENTO E INSTALAÇÃO. AF_12/2014</t>
  </si>
  <si>
    <t xml:space="preserve"> TUBO, PVC, SOLDÁVEL, DN 32MM, INSTALADO EM RAMAL OU SUB-RAMAL DE ÁGUA- FORNECIMENTO E INSTALAÇÃO. AF_12/2014</t>
  </si>
  <si>
    <t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</si>
  <si>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DIVISORIA EM GRANITO BRANCO POLIDO, ESP = 3CM, ASSENTADO COM ARGAMASSA TRACO 1:4, ARREMATE EM CIMENTO BRANCO, EXCLUSIVE FERRAGENS</t>
  </si>
  <si>
    <t>TUBO PVC, SERIE NORMAL, ESGOTO PREDIAL, DN 150 MM, FORNECIDO E INSTALADO EM SUBCOLETOR AÉREO DE ESGOTO SANITÁRIO. AF_12/2014</t>
  </si>
  <si>
    <t>JOELHO 90 GRAUS, PVC, SERIE NORMAL, ESGOTO PREDIAL, DN 100 MM, JUNTA ELÁSTICA, FORNECIDO E INSTALADO EM RAMAL DE DESCARGA OU RAMAL DE ESGOTO SANITÁRIO. AF_12/2014</t>
  </si>
  <si>
    <t>JOELHO 90 GRAUS, PVC, SERIE NORMAL, ESGOTO PREDIAL, DN 50 MM, JUNTA ELÁSTICA, FORNECIDO E INSTALADO EM PRUMADA DE ESGOTO SANITÁRIO OU VENTILAÇÃO. AF_12/2014</t>
  </si>
  <si>
    <t xml:space="preserve"> JOELHO 90 GRAUS, PVC, SERIE NORMAL, ESGOTO PREDIAL, DN 40 MM, JUNTA SOLDÁVEL, FORNECIDO E INSTALADO EM RAMAL DE DESCARGA OU RAMAL DE ESGOTOSANITÁRIO. AF_12/2014</t>
  </si>
  <si>
    <t>JOELHO 45 GRAUS, PVC, SERIE NORMAL, ESGOTO PREDIAL, DN 50 MM, JUNTA ELÁSTICA,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</si>
  <si>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</si>
  <si>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>CAIXA SIFONADA QUADRADA, COM SETE ENTRADAS E UMA SAIDA, d = 150 x 150 x 50mm, REF. nº26, ACABAMENTO EM ALUMINIO</t>
  </si>
  <si>
    <t>01696/ORSE</t>
  </si>
  <si>
    <t>BUCHA DE REDUÇÃO LONGA, PVC, SERIE R, ÁGUA PLUVIAL, DN 50 X 40 MM, JUNTA ELÁSTICA, FORNECIDO E INSTALADO EM RAMAL DE ENCAMINHAMENTO. AF_12/2014</t>
  </si>
  <si>
    <t>JUNÇÃO SIMPLES, PVC, SERIE NORMAL, ESGOTO PREDIAL, DN 100 X 100 MM, JUNTA ELÁSTICA, FORNECIDO E INSTALADO EM RAMAL DE DESCARGA OU RAMAL DE ESGOTO SANITÁRIO. AF_12/2014</t>
  </si>
  <si>
    <t>JUNÇÃO SIMPLES, PVC, SERIE NORMAL, ESGOTO PREDIAL, DN 50 X 50 MM, JUNTA ELÁSTICA, FORNECIDO E INSTALADO EM RAMAL DE DESCARGA OU RAMAL DE ESGOTO SANITÁRIO. AF_12/2014</t>
  </si>
  <si>
    <t xml:space="preserve">JUNÇÃO INVERTIDA EM PVC RIGIDO SOLDÁVEL, PARA ESGOTO PRIMÁRIO, DIÂMETRO = 75 x 50mm </t>
  </si>
  <si>
    <t>01567/ORSE</t>
  </si>
  <si>
    <t>LUVA SIMPLES, PVC, SERIE NORMAL, ESGOTO PREDIAL, DN 100 MM, JUNTA ELÁSTICA, FORNECIDO E INSTALADO EM RAMAL DE DESCARGA OU RAMAL DE ESGOTO SANITÁRIO. AF_12/2014</t>
  </si>
  <si>
    <t>REDUÇÃO EXCÊNTRICA, PVC, SERIE R, ÁGUA PLUVIAL, DN 75 X 50 MM, JUNTA ELÁSTICA, FORNECIDO E INSTALADO EM RAMAL DE ENCAMINHAMENTO. AF_12/2014</t>
  </si>
  <si>
    <t xml:space="preserve">             HIDRÁULICA</t>
  </si>
  <si>
    <t>TUBO PVC, SERIE NORMAL, ESGOTO PREDIAL, DN 75 MM, FORNECIDO E INSTALADO EM RAMAL DE DESCARGA OU RAMAL DE ESGOTO SANITÁRIO. AF_12/2014</t>
  </si>
  <si>
    <t>TE, PVC, SERIE NORMAL, ESGOTO PREDIAL, DN 40 X 40 MM, JUNTA SOLDÁVEL, FORNECIDO E INSTALADO EM RAMAL DE DESCARGA OU RAMAL DE ESGOTO SANITÁRIO. AF_12/2014</t>
  </si>
  <si>
    <t>JUNÇÃO SIMPLES, PVC, SERIE NORMAL, ESGOTO PREDIAL, DN 40 MM, JUNTA SOLDÁVEL, FORNECIDO E INSTALADO EM RAMAL DE DESCARGA OU RAMAL DE ESGOTO SANITÁRIO. AF_12/2014</t>
  </si>
  <si>
    <t>TE, PVC, SOLDÁVEL, DN 32MM, INSTALADO EM RAMAL OU SUB-RAMAL DE ÁGUA - FORNECIMENTO E INSTALAÇÃO. AF_12/2014</t>
  </si>
  <si>
    <t>TÊ DE REDUÇÃO, PVC, SOLDÁVEL, DN 32MM X 25MM, INSTALADO EM RAMAL OU SUB-RAMAL DE ÁGUA - FORNECIMENTO E INSTALAÇÃO. AF_12/2014</t>
  </si>
  <si>
    <t>http://www.fnde.gov.br/centrais-de-conteudos/publicacoes/category/130-proinfancia?download=10834:tipo-1-2017-dwg-projeto-arquitetonico</t>
  </si>
  <si>
    <t>KIT CAVALETE PARA MEDIÇÃO DE ÁGUA - ENTRADA PRINCIPAL, EM PVC SOLDÁVEL DN 20 (½ ) FORNECIMENTO E INSTALAÇÃO (EXCLUSIVE HIDRÔMETRO). AF_11/2016</t>
  </si>
  <si>
    <t xml:space="preserve">HIDRÔMETRO DN 25 (¾ ), 5,0 M³/H FORNECIMENTO E INSTALAÇÃO. AF_11/2016 </t>
  </si>
  <si>
    <t>REGISTRO DE GAVETA BRUTO, LATÃO, ROSCÁVEL, 1 1/2, COM ACABAMENTO E CANOPLA CROMADOS, INSTALADO EM RESERVAÇÃO DE ÁGUA DE EDIFICAÇÃO QUE POSSUA RESERVATÓRIO DE FIBRA/FIBROCIMENTO FORNECIMENTO E INSTALAÇÃO. AF_06/2016</t>
  </si>
  <si>
    <t>REGISTRO DE GAVETA BRUTO, LATÃO, ROSCÁVEL, 3/4", COM ACABAMENTO E CANOPLA CROMADOS. FORNECIDO E INSTALADO EM RAMAL DE ÁGUA. AF_12/2014</t>
  </si>
  <si>
    <t>01072/ORSE</t>
  </si>
  <si>
    <t>BUCHA DE REDUÇÃO CURTA DE PVC RÍGIDO SOLDÁVEL, MARRON, DIAMETRO = 32 x 25mm</t>
  </si>
  <si>
    <t>01083/ORSE</t>
  </si>
  <si>
    <t>BUCHA DE REDUÇÃO LONGA DE PVC RÍGIDO SOLDÁVEL, MARRON, DIAMETRO = 50 x 25mm</t>
  </si>
  <si>
    <t>VALVULA DESCARGA 1.1/2" COM REGISTRO, ACABAMENTO EM METAL CROMADO - FORNECIMENTO E INSTALACAO</t>
  </si>
  <si>
    <t>ADAPTADOR CURTO COM BOLSA E ROSCA PARA REGISTRO, PVC, SOLDÁVEL, DN 32MM X 1, INSTALADO EM RAMAL OU SUB-RAMAL DE ÁGUA - FORNECIMENTO E INSTA
LAÇÃO. AF_12/2014</t>
  </si>
  <si>
    <t>ADAPTADOR CURTO COM BOLSA E ROSCA PARA REGISTRO, PVC, SOLDÁVEL, DN 25MM X 3/4, INSTALADO EM RAMAL OU SUB-RAMAL DE ÁGUA - FORNECIMENTO E INSTALAÇÃO. AF_12/2014</t>
  </si>
  <si>
    <t>ADAPTADOR CURTO COM BOLSA E ROSCA PARA REGISTRO, PVC, SOLDÁVEL, DN 50MM X 1.1/2, INSTALADO EM PRUMADA DE ÁGUA - FORNECIMENTO E INSTALAÇÃO.AF_12/2014</t>
  </si>
  <si>
    <t>REGISTRO DE ESFERA, PVC, SOLDÁVEL, DN 32 MM, INSTALADO EM RESERVAÇÃO DE ÁGUA DE EDIFICAÇÃO QUE POSSUA RESERVATÓRIO DE FIBRA/FIBROCIMENTOFORNECIMENTO E INSTALAÇÃO. AF_06/2016</t>
  </si>
  <si>
    <t>FILTRO ANAERÓBIO RETANGULAR, EM ALVENARIA COM BLOCOS DE CONCRETO, DIMENSÕES INTERNAS: 1,2 X 1,8 X 1,67 M, VOLUME ÚTIL: 2592 L (PARA 13 CONTRIBUINTES). AF_05/2018</t>
  </si>
  <si>
    <t>PAPELEIRA DE PAREDE EM METAL CROMADO SEM TAMPA, INCLUSO FIXAÇÃO. AF_10/2016</t>
  </si>
  <si>
    <t>PORTA TOALHA ROSTO EM METAL CROMADO, TIPO ARGOLA, INCLUSO FIXAÇÃO. AF_ 10/2016</t>
  </si>
  <si>
    <t>TUBO PVC, SÉRIE R, ÁGUA PLUVIAL, DN 100 MM, FORNECIDO E INSTALADO EM CONDUTORES VERTICAIS DE ÁGUAS PLUVIAIS. AF_12/2014</t>
  </si>
  <si>
    <t>JOELHO 90 GRAUS, PVC, SERIE R, ÁGUA PLUVIAL, DN 100 MM, JUNTA ELÁSTICA, FORNECIDO E INSTALADO EM RAMAL DE ENCAMINHAMENTO. AF_12/2014</t>
  </si>
  <si>
    <t>DISJUNTOR MONOPOLAR TIPO DIN, CORRENTE NOMINAL DE 10A - FORNECIMENTO E INSTALAÇÃO. AF_04/2016</t>
  </si>
  <si>
    <t>DISJUNTOR BIPOLAR TIPO DIN, CORRENTE NOMINAL DE 10A - FORNECIMENTO E INSTALAÇÃO. AF_04/2016</t>
  </si>
  <si>
    <t>DISJUNTOR BIPOLAR TIPO DIN, CORRENTE NOMINAL DE 16A - FORNECIMENTO E INSTALAÇÃO. AF_04/2016</t>
  </si>
  <si>
    <t>ELETRODUTO RÍGIDO ROSCÁVEL, PVC, DN 60 MM (2") - FORNECIMENTO E INSTALAÇÃO. AF_12/2015</t>
  </si>
  <si>
    <t>12021/ORSE</t>
  </si>
  <si>
    <t>LUMINÁRIA DE EMBUTIR ABERTA  PARA LAMPADA FLUORESCENTE OU TUBO DE LED 2 x 18/20W), COMPLETA</t>
  </si>
  <si>
    <t>12022/ORSE</t>
  </si>
  <si>
    <t>LUMINÁRIA DE EMBUTIR ABERTA PARA LAMPADA FLUORESCENTE OU TUBO DE LED 2 x 32/40W, COMPLETA</t>
  </si>
  <si>
    <t>74131/007</t>
  </si>
  <si>
    <t>QUADRO DE DISTRIBUICAO DE ENERGIA DE EMBUTIR, EM CHAPA METALICA, PARA 40 DISJUNTORES TERMOMAGNETICOS MONOPOLARES, COM BARRAMENTO TRIFASICO E NEUTRO, FORNECIMENTO E INSTALACAO</t>
  </si>
  <si>
    <t>73775/002</t>
  </si>
  <si>
    <t>EXTINTOR INCENDIO AGUA-PRESSURIZADA 10L INCL SUPORTE PAREDE CARGA COMPLETA FORNECIMENTO E COLOCACAO</t>
  </si>
  <si>
    <t>EXTINTOR INCENDIO TP PO QUIMICO 6KG - FORNECIMENTO E INSTALACAO UN AS 171,64</t>
  </si>
  <si>
    <t>INSTALAÇÕES COMBATE INCÊNDIO</t>
  </si>
  <si>
    <t>CAIXA ENTERRADA ELÉTRICA RETANGULAR, EM ALVENARIA COM TIJOLOS CERÂMICOS MACIÇOS, FUNDO COM BRITA, DIMENSÕES INTERNAS: 0,6X0,6X0,6 M. AF_05/2018</t>
  </si>
  <si>
    <t>FORNECIMENTO E INSTALAÇÃO DE PADRÃO DE ENTRADA DE ENERGIA EM POSTE DE AÇO INSTALADO EM MURO CATEGORIA "T5" (PADRÃO ENERGISA)</t>
  </si>
  <si>
    <t>CAIXA EXTERNA DE MEDICAO PARA 1 MEDIDOR TRIFASICO, COM VISOR, EM CHAPA DE ACO 18 USG (PADRAO DA CONCESSIONARIA LOCAL)</t>
  </si>
  <si>
    <t>ELETRODUTO FERRO GALV OU ZINCADO ELETROLIT SEMI-PESADO PAREDE 1,52MM - 2.1/2" - NBR 13057</t>
  </si>
  <si>
    <t>CURVA PVC 90G P/ ELETRODUTO ROSCAVEL 2 1/2"</t>
  </si>
  <si>
    <t>CURVA PVC 135G 2 1/2" P/ ELETRODUTO ROSCAVEL</t>
  </si>
  <si>
    <t>LUVA PVC ROSCAVEL P/ ELETRODUTO 2.1/2"</t>
  </si>
  <si>
    <t>CABO DE COBRE ISOLAMENTO ANTI-CHAMA 0,6/1KV 25MM2 (1 CONDUTOR) TP SINTENAX PIRELLI OU EQUIV</t>
  </si>
  <si>
    <t>CABO DE COBRE NU 16 MM2 MEIO-DURO</t>
  </si>
  <si>
    <t>HASTE DE ATERRAMENTO EM ACO COM 3,00 M DE COMPRIMENTO E DN = 5/8", REVESTIDA COM BAIXA CAMADA DE COBRE, SEM CONECTOR</t>
  </si>
  <si>
    <t>GRAMPO P/ HASTE DE ATERRAMENTO DE 5/8", CABO 6A 50MM2</t>
  </si>
  <si>
    <t>ARAME GALVANIZADO 14 BWG - 2,10MM - 27,20 G/M</t>
  </si>
  <si>
    <t>ARRUELA EM ALUMINIO, COM ROSCA, DE 1/2", PARA ELETRODUTO</t>
  </si>
  <si>
    <t>**COMPOSIÇÃO DA MÃO DE OBRA BASEADA NO BOLETIM DA SINFRA-MT ITEM "CP0012"</t>
  </si>
  <si>
    <r>
      <rPr>
        <sz val="10"/>
        <rFont val="Arial"/>
        <family val="2"/>
      </rPr>
      <t>POSTE CONICO CONTINUO EM ACO GALVANIZADO, RETO, ENGASTADO,  H = 7 M, DIAMETRO INFERIOR =
*125* MM</t>
    </r>
  </si>
  <si>
    <r>
      <rPr>
        <sz val="10"/>
        <rFont val="Arial"/>
        <family val="2"/>
      </rPr>
      <t>ARMACAO VERTICAL COM HASTE E CONTRA-PINO, EM CHAPA DE ACO GALVANIZADO 3/16",
COM 3 ESTRIBOS E 3 ISOLADORES</t>
    </r>
  </si>
  <si>
    <r>
      <rPr>
        <sz val="10"/>
        <rFont val="Arial"/>
        <family val="2"/>
      </rPr>
      <t>BUCHA EM ALUMINIO, COM ROSCA, DE 2 1/2", PARA
ELETRODUTO</t>
    </r>
  </si>
  <si>
    <r>
      <rPr>
        <sz val="10"/>
        <rFont val="Arial"/>
        <family val="2"/>
      </rPr>
      <t>ARRUELA EM ALUMINIO, COM ROSCA, DE 2 1/2", PARA
ELETRODUTO</t>
    </r>
  </si>
  <si>
    <r>
      <rPr>
        <sz val="10"/>
        <rFont val="Arial"/>
        <family val="2"/>
      </rPr>
      <t>DISJUNTOR TERMOMAGNETICO TRIPOLAR 150 A / 600
V, TIPO FXD / ICC - 35 KA</t>
    </r>
  </si>
  <si>
    <r>
      <rPr>
        <sz val="10"/>
        <rFont val="Arial"/>
        <family val="2"/>
      </rPr>
      <t>ELETRODUTO FERRO GALV OU ZINCADO ELETROLIT
LEVE PAREDE 0,90MM - 3/4" NBR 13057</t>
    </r>
  </si>
  <si>
    <r>
      <rPr>
        <sz val="10"/>
        <rFont val="Arial"/>
        <family val="2"/>
      </rPr>
      <t>AUXILIAR DE ELETRICISTA COM ENCARGOS
COMPLEMENTARES</t>
    </r>
  </si>
  <si>
    <t>COMP. ELE 01</t>
  </si>
  <si>
    <t>4.5</t>
  </si>
  <si>
    <t>13.1</t>
  </si>
  <si>
    <t>13.2</t>
  </si>
  <si>
    <t>13.3</t>
  </si>
  <si>
    <t>13.6</t>
  </si>
  <si>
    <t>13.14</t>
  </si>
  <si>
    <t>16.1</t>
  </si>
  <si>
    <t>16.2</t>
  </si>
  <si>
    <t>FORRO EM PLACAS DE GESSO, PARA AMBIENTES COMERCIAIS. AF_05/2017</t>
  </si>
  <si>
    <t>FORRO E DIVISÓRIA</t>
  </si>
  <si>
    <t>74125/001</t>
  </si>
  <si>
    <t xml:space="preserve">ESPELHO CRISTAL ESPESSURA 4MM, COM MOLDURA DE MADEIRA </t>
  </si>
  <si>
    <t>74073/001</t>
  </si>
  <si>
    <t xml:space="preserve">ALCAPAO EM FERRO 60X60CM, INCLUSO FERRAGENS </t>
  </si>
  <si>
    <t>PORTA EM ALUMÍNIO DE ABRIR TIPO VENEZIANA COM GUARNIÇÃO, FIXAÇÃO COM PARAFUSOS - FORNECIMENTO E INSTALAÇÃO. AF_08/2015</t>
  </si>
  <si>
    <t>PORTAO DE FERRO EM CHAPA GALVANIZADA PLANA 14 GSG</t>
  </si>
  <si>
    <t>KIT DE PORTA DE MADEIRA PARA PINTURA, SEMI-OCA (LEVE OU MÉDIA), PADRÃO MÉDIO, 70X210CM, ESPESSURA DE 3,5CM, ITENS INCLUSOS: DOBRADIÇAS, MONTAGEM E INSTALAÇÃO DO BATENTE, FECHADURA COM EXECUÇÃO DO FURO - FORNECIMENTO E INSTALAÇÃO. AF_08/2015</t>
  </si>
  <si>
    <t>KIT DE PORTA DE MADEIRA PARA PINTURA, SEMI-OCA (LEVE OU MÉDIA), PADRÃO MÉDIO, 80X210CM, ESPESSURA DE 3,5CM, ITENS INCLUSOS: DOBRADIÇAS, MONTAGEM E INSTALAÇÃO DO BATENTE, FECHADURA COM EXECUÇÃO DO FURO - FORNECIMENTO E INSTALAÇÃO. AF_08/2015</t>
  </si>
  <si>
    <t>KIT DE PORTA DE MADEIRA PARA PINTURA, SEMI-OCA (LEVE OU MÉDIA), PADRÃO MÉDIO, 90X210CM, ESPESSURA DE 3,5CM, ITENS INCLUSOS: DOBRADIÇAS, MONTAGEM E INSTALAÇÃO DO BATENTE, FECHADURA COM EXECUÇÃO DO FURO - FORNECIMENTO E INSTALAÇÃO. AF_08/2015</t>
  </si>
  <si>
    <t>APLICAÇÃO DE FUNDO SELADOR LÁTEX PVA EM PAREDES, UMA DEMÃO. AF_06/2014</t>
  </si>
  <si>
    <t xml:space="preserve">APLICAÇÃO DE FUNDO SELADOR LÁTEX PVA EM TETO, UMA DEMÃO. AF_06/2014 </t>
  </si>
  <si>
    <t>PINTURA ESMALTE BRILHANTE (2 DEMAOS) SOBRE SUPERFICIE METALICA, INCLUSIVE PROTECAO COM ZARCAO (1 DEMAO)</t>
  </si>
  <si>
    <t>74245/001</t>
  </si>
  <si>
    <t xml:space="preserve"> PINTURA ACRILICA EM PISO CIMENTADO DUAS DEMAOS </t>
  </si>
  <si>
    <t>74065/002</t>
  </si>
  <si>
    <t>PINTURA ESMALTE ACETINADO PARA MADEIRA, DUAS DEMAOS, SOBRE FUNDO NIVELADOR BRANCO</t>
  </si>
  <si>
    <t>11.9</t>
  </si>
  <si>
    <t>11.10</t>
  </si>
  <si>
    <t>11.11</t>
  </si>
  <si>
    <t xml:space="preserve">M2 </t>
  </si>
  <si>
    <t>PLANTIO DE GRAMA ESMERALDA EM ROLO</t>
  </si>
  <si>
    <t>EXECUÇÃO DE PASSEIO (CALÇADA) OU PISO DE CONCRETO COM CONCRETO MOLDADO IN LOCO, USINADO, ACABAMENTO CONVENCIONAL, ESPESSURA 6 CM, ARMADO. AF_07/2016</t>
  </si>
  <si>
    <t xml:space="preserve">PINTURA ACRILICA EM PISO CIMENTADO DUAS DEMAOS </t>
  </si>
  <si>
    <t xml:space="preserve"> PREPARO MANUAL DE TERRENO S/ RASPAGEM SUPERFICIAL</t>
  </si>
  <si>
    <t>17.1</t>
  </si>
  <si>
    <t>17.2</t>
  </si>
  <si>
    <t>18.1</t>
  </si>
  <si>
    <t>EMBOÇO OU MASSA ÚNICA , EM ARGAMASSA TRAÇO 1:2:8  PREPARO MECANICO COM BETONEIRA 400L, APLICADA MANUALMENTE EM PANOS DE FACHADA COM  PRESENÇA DE VÃOS, EXPESSURA 25MM. AF-06/2014 (MUROS)</t>
  </si>
  <si>
    <t xml:space="preserve">CAMADA HORIZONTAL DRENANTE C/ PEDRA BRITADA 1 E 2 </t>
  </si>
  <si>
    <t>APLICAÇÃO DE FUNDO SELADOR LÁTEX PVA EM PAREDES, UMA DEMÃO. AF_06/2014 (MUROS)</t>
  </si>
  <si>
    <t>APLICAÇÃO MANUAL DE PINTURA COM TINTA LÁTEX ACRÍLICA EM PAREDES, DUAS DEMÃOS, AF_06/2014 (MUROS)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</si>
  <si>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EXECUÇÃO DE OBRAS DE REGULARIZAÇÃO E CONCLUSÃO DO PRÉDIO DA SEC.MUNICIPAL DE EDUCAÇÃO</t>
    </r>
  </si>
  <si>
    <t>COMPOSIÇÃO 02</t>
  </si>
  <si>
    <t>COMPOSIÇÃO 009</t>
  </si>
  <si>
    <t>COMPOSIÇÃO 010</t>
  </si>
  <si>
    <t>COMP. ELE 02</t>
  </si>
  <si>
    <t>COMP. ELE 03</t>
  </si>
  <si>
    <t>79500/002</t>
  </si>
  <si>
    <t>PINTURA ACRILICA EM PISO CIMENTADO, TRES DEMAOS (CALÇADA EXTERNA)</t>
  </si>
  <si>
    <t xml:space="preserve">APLICAÇÃO DE ADUBO EM SOLO. AF_05/2018 </t>
  </si>
  <si>
    <t>TRAMA DE AÇO COMPOSTA POR TERÇAS PARA TELHADOS DE ATÉ 2 ÁGUAS PARA TELHA ONDULADA DE FIBROCIMENTO, METÁLICA, PLÁSTICA OU TERMOACÚSTICA, INCLUSO TRANSPORTE VERTICAL. AF_12/2015</t>
  </si>
  <si>
    <t>TELHAMENTO COM TELHA METÁLICA TERMOACÚSTICA E = 30 MM, COM ATÉ 2 ÁGUAS, INCLUSO IÇAMENTO. AF_06/2016</t>
  </si>
  <si>
    <t>MONTAGEM E DESMONTAGEM DE FÔRMA DE PILARES RETANGULARES E ESTRUTURAS S M2 AS 61,38
IMILARES COM ÁREA MÉDIA DAS SEÇÕES MENOR OU IGUAL A 0,25 M², PÉ-DIREITO SIMPLES, EM MADEIRA SERRADA, 4 UTILIZAÇÕES. AF_12/2015</t>
  </si>
  <si>
    <t>* baseado em composições SINAPI</t>
  </si>
  <si>
    <t>URBANIZAÇÃO E SERVIÇOS COMPLEMENTARES</t>
  </si>
  <si>
    <t>GARAGEM COMPOSTA DE ESTRUTURA EM PILARES DE CONCRETO ARMADO E COBERTURA  EM ESTRUTURA METÁLICA COMPOSTA DE TELHA GALVANIZADA TERMO-ACUSTICA DIMENSÕES 4,50 X 8,00M</t>
  </si>
  <si>
    <t>73932/001</t>
  </si>
  <si>
    <t>GRADE DE FERRO EM BARRA CHATA 3/16"</t>
  </si>
  <si>
    <t>74100/001</t>
  </si>
  <si>
    <t>PINTURA ESMALTE BRILHANTE (2 DEMAOS) SOBRE SUPERFICIE METALICA, INCLUSIVE PROTECAO COM ZARCAO (1 DEMAO) (GRADIL)</t>
  </si>
  <si>
    <t>8.6</t>
  </si>
  <si>
    <t>12.6</t>
  </si>
  <si>
    <t>12.7</t>
  </si>
  <si>
    <t>12.8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</si>
  <si>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</si>
  <si>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</si>
  <si>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</si>
  <si>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</si>
  <si>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</si>
  <si>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</si>
  <si>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</si>
  <si>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</si>
  <si>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</si>
  <si>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</si>
  <si>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</si>
  <si>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</si>
  <si>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</si>
  <si>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</si>
  <si>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</si>
  <si>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</si>
  <si>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</si>
  <si>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</si>
  <si>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</si>
  <si>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</si>
  <si>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</si>
  <si>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</si>
  <si>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</si>
  <si>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</si>
  <si>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</si>
  <si>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</si>
  <si>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</si>
  <si>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</si>
  <si>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</si>
  <si>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</si>
  <si>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</si>
  <si>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</si>
  <si>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</si>
  <si>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</si>
  <si>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</si>
  <si>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</si>
  <si>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</si>
  <si>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</si>
  <si>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</si>
  <si>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</si>
  <si>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</si>
  <si>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</si>
  <si>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</si>
  <si>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</si>
  <si>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</si>
  <si>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 xml:space="preserve">Aguas Pluviais </t>
  </si>
  <si>
    <t>Urbanização e Serviços Complementares</t>
  </si>
  <si>
    <t>Instalações de Combate incêdio</t>
  </si>
  <si>
    <t>Serviços Finais</t>
  </si>
  <si>
    <t>SERVIÇOS FINAIS</t>
  </si>
  <si>
    <t>Forro e Divisoria</t>
  </si>
  <si>
    <t>15            ÁGUAS PLUVIAIS</t>
  </si>
  <si>
    <t>16.3</t>
  </si>
  <si>
    <t>16.4</t>
  </si>
  <si>
    <t>16.5</t>
  </si>
  <si>
    <t>16.6</t>
  </si>
  <si>
    <t>16.7</t>
  </si>
  <si>
    <t>16.8</t>
  </si>
  <si>
    <t>16.9</t>
  </si>
  <si>
    <t>18.2</t>
  </si>
  <si>
    <t>18.3</t>
  </si>
  <si>
    <t>18.4</t>
  </si>
  <si>
    <t>18.5</t>
  </si>
  <si>
    <t>18.6</t>
  </si>
  <si>
    <t>18.7</t>
  </si>
  <si>
    <t>18.8</t>
  </si>
  <si>
    <t>19.1</t>
  </si>
  <si>
    <t>Forro e Divisória</t>
  </si>
  <si>
    <t>Aguas Pluviais</t>
  </si>
  <si>
    <t>Instalações de Combate incendio</t>
  </si>
  <si>
    <t>PORTAO DE FERRO COM VARA 1/2", COM REQUADRO</t>
  </si>
  <si>
    <t>SARRAFO DE MADEIRA NAO APARELHADA *2,5 X 7,5* CM (1 X 3 ") PINUS, MISTA OU EQUIVALENTE DA REGIAO</t>
  </si>
  <si>
    <t>01988/ORSE</t>
  </si>
  <si>
    <t>FABRICAÇÃO E INSTALAÇÃO DE TESOURA INTEIRA EM AÇO, VÃO DE 5 M, PARA TELHA ONDULADA DE FIBROCIMENTO, METÁLICA, PLÁSTICA OU TERMOACÚSTICA, INCLUSO IÇAMENTO. AF_12/2015</t>
  </si>
  <si>
    <t>73806/001</t>
  </si>
  <si>
    <t>LIMPEZA DE SUPERFICIES COM JATO DE ALTA PRESSAO DE AR E AGUA</t>
  </si>
  <si>
    <t>DATA:28/02/2019</t>
  </si>
  <si>
    <t xml:space="preserve">                                       Fonte de valores:SINAPI - 01/2019-DESONERADO</t>
  </si>
  <si>
    <t>IMPORTA O PRESENTE ORÇAMENTO EM R$- TREZENTOS E VINTE E SETE  MIL QUINHENTOS E DEZ REAIS, E QUARENTA E QUATRO CENTAVOS</t>
  </si>
  <si>
    <t>INSUMOS E COMPOSIÇÕES / REF. SINAPI/MT - JANEIRO/2019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</si>
</sst>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  <numFmt numFmtId="170" formatCode="0000000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sz val="1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D9D9"/>
      </patternFill>
    </fill>
    <fill>
      <patternFill patternType="solid">
        <fgColor rgb="FFC4BD97"/>
      </patternFill>
    </fill>
    <fill>
      <patternFill patternType="solid">
        <fgColor theme="0"/>
        <bgColor indexed="8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5">
    <xf numFmtId="0" fontId="0" fillId="0" borderId="0"/>
    <xf numFmtId="0" fontId="21" fillId="0" borderId="0"/>
    <xf numFmtId="0" fontId="21" fillId="0" borderId="0"/>
    <xf numFmtId="0" fontId="20" fillId="0" borderId="0"/>
    <xf numFmtId="0" fontId="3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29" fillId="0" borderId="0"/>
    <xf numFmtId="0" fontId="2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4" fillId="0" borderId="0"/>
  </cellStyleXfs>
  <cellXfs count="515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0" fillId="0" borderId="0" xfId="0" applyBorder="1" applyAlignment="1">
      <alignment horizontal="left" vertical="center" wrapText="1"/>
    </xf>
    <xf numFmtId="0" fontId="9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3" fillId="0" borderId="0" xfId="0" applyFont="1" applyFill="1"/>
    <xf numFmtId="2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9" fillId="0" borderId="0" xfId="0" applyFont="1" applyBorder="1"/>
    <xf numFmtId="0" fontId="16" fillId="0" borderId="2" xfId="0" applyFont="1" applyBorder="1"/>
    <xf numFmtId="0" fontId="9" fillId="0" borderId="2" xfId="0" applyFont="1" applyBorder="1"/>
    <xf numFmtId="165" fontId="16" fillId="0" borderId="2" xfId="0" applyNumberFormat="1" applyFont="1" applyBorder="1"/>
    <xf numFmtId="0" fontId="7" fillId="0" borderId="3" xfId="0" applyFont="1" applyBorder="1"/>
    <xf numFmtId="0" fontId="16" fillId="0" borderId="3" xfId="0" applyFont="1" applyBorder="1"/>
    <xf numFmtId="0" fontId="19" fillId="0" borderId="4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0" fontId="16" fillId="0" borderId="6" xfId="34" applyNumberFormat="1" applyFont="1" applyBorder="1"/>
    <xf numFmtId="10" fontId="16" fillId="0" borderId="4" xfId="34" applyNumberFormat="1" applyFont="1" applyBorder="1"/>
    <xf numFmtId="165" fontId="16" fillId="0" borderId="8" xfId="50" applyFont="1" applyBorder="1"/>
    <xf numFmtId="165" fontId="16" fillId="0" borderId="7" xfId="50" applyFont="1" applyBorder="1"/>
    <xf numFmtId="165" fontId="16" fillId="0" borderId="4" xfId="50" applyFont="1" applyBorder="1"/>
    <xf numFmtId="165" fontId="16" fillId="3" borderId="1" xfId="50" applyFont="1" applyFill="1" applyBorder="1"/>
    <xf numFmtId="165" fontId="16" fillId="4" borderId="4" xfId="50" applyFont="1" applyFill="1" applyBorder="1"/>
    <xf numFmtId="10" fontId="16" fillId="0" borderId="9" xfId="34" applyNumberFormat="1" applyFont="1" applyFill="1" applyBorder="1"/>
    <xf numFmtId="10" fontId="16" fillId="0" borderId="5" xfId="34" applyNumberFormat="1" applyFont="1" applyFill="1" applyBorder="1"/>
    <xf numFmtId="165" fontId="16" fillId="3" borderId="10" xfId="50" applyFont="1" applyFill="1" applyBorder="1"/>
    <xf numFmtId="10" fontId="16" fillId="3" borderId="1" xfId="34" applyNumberFormat="1" applyFont="1" applyFill="1" applyBorder="1"/>
    <xf numFmtId="10" fontId="16" fillId="0" borderId="5" xfId="34" applyNumberFormat="1" applyFont="1" applyBorder="1"/>
    <xf numFmtId="10" fontId="16" fillId="0" borderId="11" xfId="34" applyNumberFormat="1" applyFont="1" applyBorder="1"/>
    <xf numFmtId="10" fontId="16" fillId="4" borderId="5" xfId="34" applyNumberFormat="1" applyFont="1" applyFill="1" applyBorder="1"/>
    <xf numFmtId="10" fontId="16" fillId="4" borderId="11" xfId="34" applyNumberFormat="1" applyFont="1" applyFill="1" applyBorder="1"/>
    <xf numFmtId="165" fontId="16" fillId="0" borderId="11" xfId="50" applyFont="1" applyFill="1" applyBorder="1"/>
    <xf numFmtId="165" fontId="16" fillId="0" borderId="11" xfId="50" applyFont="1" applyBorder="1"/>
    <xf numFmtId="165" fontId="16" fillId="0" borderId="12" xfId="50" applyFont="1" applyFill="1" applyBorder="1"/>
    <xf numFmtId="10" fontId="16" fillId="4" borderId="12" xfId="34" applyNumberFormat="1" applyFont="1" applyFill="1" applyBorder="1"/>
    <xf numFmtId="165" fontId="19" fillId="0" borderId="7" xfId="50" applyFont="1" applyBorder="1"/>
    <xf numFmtId="9" fontId="19" fillId="0" borderId="1" xfId="34" applyNumberFormat="1" applyFont="1" applyBorder="1" applyAlignment="1">
      <alignment horizontal="center"/>
    </xf>
    <xf numFmtId="165" fontId="19" fillId="0" borderId="1" xfId="50" applyFont="1" applyBorder="1" applyAlignment="1">
      <alignment horizontal="center"/>
    </xf>
    <xf numFmtId="165" fontId="16" fillId="0" borderId="1" xfId="0" applyNumberFormat="1" applyFont="1" applyBorder="1"/>
    <xf numFmtId="0" fontId="19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0" fontId="7" fillId="5" borderId="1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0" fontId="0" fillId="0" borderId="0" xfId="0" applyBorder="1"/>
    <xf numFmtId="4" fontId="7" fillId="5" borderId="1" xfId="0" applyNumberFormat="1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/>
    </xf>
    <xf numFmtId="4" fontId="9" fillId="6" borderId="0" xfId="0" applyNumberFormat="1" applyFont="1" applyFill="1" applyBorder="1" applyAlignment="1">
      <alignment horizontal="right" vertical="center"/>
    </xf>
    <xf numFmtId="4" fontId="9" fillId="6" borderId="0" xfId="45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 vertical="center"/>
    </xf>
    <xf numFmtId="0" fontId="9" fillId="5" borderId="0" xfId="0" applyNumberFormat="1" applyFont="1" applyFill="1" applyBorder="1" applyAlignment="1">
      <alignment horizontal="center" vertical="center"/>
    </xf>
    <xf numFmtId="0" fontId="7" fillId="5" borderId="0" xfId="0" quotePrefix="1" applyFont="1" applyFill="1" applyBorder="1" applyAlignment="1">
      <alignment horizontal="center" vertical="center" wrapText="1"/>
    </xf>
    <xf numFmtId="4" fontId="18" fillId="6" borderId="0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justify" vertical="center" wrapText="1"/>
    </xf>
    <xf numFmtId="4" fontId="9" fillId="5" borderId="0" xfId="45" applyNumberFormat="1" applyFont="1" applyFill="1" applyBorder="1" applyAlignment="1">
      <alignment vertical="center"/>
    </xf>
    <xf numFmtId="0" fontId="0" fillId="5" borderId="1" xfId="0" applyNumberForma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12" fillId="0" borderId="19" xfId="0" applyFont="1" applyBorder="1" applyAlignment="1">
      <alignment horizontal="right"/>
    </xf>
    <xf numFmtId="0" fontId="24" fillId="0" borderId="0" xfId="24" applyFont="1" applyBorder="1"/>
    <xf numFmtId="4" fontId="9" fillId="0" borderId="0" xfId="45" applyNumberFormat="1" applyFont="1" applyFill="1" applyBorder="1" applyAlignment="1">
      <alignment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/>
    </xf>
    <xf numFmtId="168" fontId="0" fillId="5" borderId="20" xfId="0" applyNumberFormat="1" applyFill="1" applyBorder="1" applyAlignment="1">
      <alignment horizontal="center" vertical="center" wrapText="1"/>
    </xf>
    <xf numFmtId="4" fontId="9" fillId="5" borderId="10" xfId="0" applyNumberFormat="1" applyFont="1" applyFill="1" applyBorder="1" applyAlignment="1">
      <alignment horizontal="center" vertical="center"/>
    </xf>
    <xf numFmtId="4" fontId="9" fillId="5" borderId="18" xfId="0" applyNumberFormat="1" applyFont="1" applyFill="1" applyBorder="1" applyAlignment="1">
      <alignment horizontal="right" vertical="center" wrapText="1"/>
    </xf>
    <xf numFmtId="10" fontId="16" fillId="0" borderId="7" xfId="34" applyNumberFormat="1" applyFont="1" applyBorder="1"/>
    <xf numFmtId="10" fontId="16" fillId="0" borderId="12" xfId="34" applyNumberFormat="1" applyFont="1" applyFill="1" applyBorder="1"/>
    <xf numFmtId="0" fontId="1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165" fontId="16" fillId="0" borderId="23" xfId="50" applyFont="1" applyBorder="1"/>
    <xf numFmtId="165" fontId="16" fillId="0" borderId="22" xfId="50" applyFont="1" applyBorder="1"/>
    <xf numFmtId="0" fontId="19" fillId="4" borderId="17" xfId="0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9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4" fillId="8" borderId="0" xfId="24" applyFont="1" applyFill="1" applyBorder="1"/>
    <xf numFmtId="4" fontId="9" fillId="8" borderId="0" xfId="45" applyNumberFormat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167" fontId="24" fillId="8" borderId="0" xfId="24" applyNumberFormat="1" applyFont="1" applyFill="1" applyBorder="1"/>
    <xf numFmtId="0" fontId="14" fillId="8" borderId="0" xfId="0" applyFont="1" applyFill="1" applyAlignment="1">
      <alignment vertical="center"/>
    </xf>
    <xf numFmtId="0" fontId="9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3" fillId="8" borderId="0" xfId="0" applyFont="1" applyFill="1" applyAlignment="1">
      <alignment vertical="center" wrapText="1"/>
    </xf>
    <xf numFmtId="0" fontId="7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3" fillId="8" borderId="0" xfId="0" applyFont="1" applyFill="1"/>
    <xf numFmtId="0" fontId="2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2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10" fontId="9" fillId="7" borderId="0" xfId="0" applyNumberFormat="1" applyFont="1" applyFill="1" applyBorder="1" applyAlignment="1">
      <alignment horizontal="right" vertical="center"/>
    </xf>
    <xf numFmtId="4" fontId="9" fillId="7" borderId="0" xfId="0" applyNumberFormat="1" applyFont="1" applyFill="1" applyBorder="1" applyAlignment="1">
      <alignment vertical="center"/>
    </xf>
    <xf numFmtId="10" fontId="7" fillId="7" borderId="0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vertical="center"/>
    </xf>
    <xf numFmtId="10" fontId="9" fillId="8" borderId="0" xfId="0" applyNumberFormat="1" applyFont="1" applyFill="1" applyBorder="1" applyAlignment="1">
      <alignment horizontal="right" vertical="center"/>
    </xf>
    <xf numFmtId="4" fontId="9" fillId="8" borderId="0" xfId="0" applyNumberFormat="1" applyFont="1" applyFill="1" applyBorder="1" applyAlignment="1">
      <alignment vertical="center"/>
    </xf>
    <xf numFmtId="10" fontId="7" fillId="5" borderId="0" xfId="0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vertical="center"/>
    </xf>
    <xf numFmtId="4" fontId="18" fillId="7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vertical="center" wrapText="1"/>
    </xf>
    <xf numFmtId="10" fontId="9" fillId="9" borderId="0" xfId="0" applyNumberFormat="1" applyFont="1" applyFill="1" applyBorder="1" applyAlignment="1">
      <alignment horizontal="right" vertical="center"/>
    </xf>
    <xf numFmtId="4" fontId="9" fillId="9" borderId="0" xfId="0" applyNumberFormat="1" applyFont="1" applyFill="1" applyBorder="1" applyAlignment="1">
      <alignment vertical="center"/>
    </xf>
    <xf numFmtId="4" fontId="9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3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7" fillId="11" borderId="32" xfId="25" applyFont="1" applyFill="1" applyBorder="1" applyAlignment="1">
      <alignment horizontal="center" vertical="center"/>
    </xf>
    <xf numFmtId="0" fontId="7" fillId="11" borderId="15" xfId="24" applyFont="1" applyFill="1" applyBorder="1" applyAlignment="1">
      <alignment horizontal="center" vertical="center" wrapText="1"/>
    </xf>
    <xf numFmtId="0" fontId="7" fillId="0" borderId="34" xfId="2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6" xfId="0" applyNumberFormat="1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left" wrapText="1"/>
    </xf>
    <xf numFmtId="0" fontId="9" fillId="5" borderId="35" xfId="0" applyFont="1" applyFill="1" applyBorder="1" applyAlignment="1">
      <alignment horizontal="center"/>
    </xf>
    <xf numFmtId="165" fontId="12" fillId="13" borderId="27" xfId="52" applyFont="1" applyFill="1" applyBorder="1" applyAlignment="1">
      <alignment horizontal="right" vertical="center"/>
    </xf>
    <xf numFmtId="4" fontId="8" fillId="13" borderId="19" xfId="8" applyNumberFormat="1" applyFont="1" applyFill="1" applyBorder="1" applyAlignment="1">
      <alignment horizontal="right" vertical="center"/>
    </xf>
    <xf numFmtId="0" fontId="23" fillId="0" borderId="0" xfId="24" applyFont="1" applyBorder="1"/>
    <xf numFmtId="49" fontId="23" fillId="0" borderId="0" xfId="24" applyNumberFormat="1" applyFont="1" applyBorder="1" applyAlignment="1">
      <alignment horizontal="center"/>
    </xf>
    <xf numFmtId="0" fontId="7" fillId="10" borderId="32" xfId="0" applyFont="1" applyFill="1" applyBorder="1" applyAlignment="1">
      <alignment horizontal="center" vertical="center"/>
    </xf>
    <xf numFmtId="4" fontId="7" fillId="10" borderId="15" xfId="0" applyNumberFormat="1" applyFont="1" applyFill="1" applyBorder="1" applyAlignment="1">
      <alignment horizontal="center" vertical="center"/>
    </xf>
    <xf numFmtId="0" fontId="7" fillId="0" borderId="34" xfId="25" applyFont="1" applyFill="1" applyBorder="1" applyAlignment="1">
      <alignment horizontal="center" vertical="center" wrapText="1"/>
    </xf>
    <xf numFmtId="49" fontId="9" fillId="5" borderId="34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49" fontId="9" fillId="5" borderId="40" xfId="0" applyNumberFormat="1" applyFont="1" applyFill="1" applyBorder="1" applyAlignment="1">
      <alignment horizontal="center"/>
    </xf>
    <xf numFmtId="2" fontId="0" fillId="5" borderId="35" xfId="0" applyNumberFormat="1" applyFill="1" applyBorder="1" applyAlignment="1">
      <alignment horizontal="right"/>
    </xf>
    <xf numFmtId="4" fontId="0" fillId="5" borderId="35" xfId="0" applyNumberFormat="1" applyFill="1" applyBorder="1" applyAlignment="1">
      <alignment horizontal="right"/>
    </xf>
    <xf numFmtId="4" fontId="0" fillId="5" borderId="36" xfId="0" applyNumberFormat="1" applyFill="1" applyBorder="1" applyAlignment="1">
      <alignment horizontal="right"/>
    </xf>
    <xf numFmtId="165" fontId="8" fillId="13" borderId="28" xfId="52" applyFont="1" applyFill="1" applyBorder="1" applyAlignment="1">
      <alignment horizontal="right" vertical="center"/>
    </xf>
    <xf numFmtId="4" fontId="8" fillId="13" borderId="29" xfId="8" applyNumberFormat="1" applyFont="1" applyFill="1" applyBorder="1" applyAlignment="1">
      <alignment horizontal="right" vertical="center"/>
    </xf>
    <xf numFmtId="0" fontId="9" fillId="5" borderId="35" xfId="0" applyFont="1" applyFill="1" applyBorder="1" applyAlignment="1">
      <alignment horizontal="left"/>
    </xf>
    <xf numFmtId="4" fontId="0" fillId="5" borderId="5" xfId="0" applyNumberFormat="1" applyFill="1" applyBorder="1" applyAlignment="1">
      <alignment horizontal="right"/>
    </xf>
    <xf numFmtId="0" fontId="9" fillId="8" borderId="0" xfId="0" applyFont="1" applyFill="1"/>
    <xf numFmtId="0" fontId="7" fillId="0" borderId="0" xfId="0" applyFont="1"/>
    <xf numFmtId="2" fontId="7" fillId="0" borderId="0" xfId="0" applyNumberFormat="1" applyFont="1"/>
    <xf numFmtId="2" fontId="0" fillId="0" borderId="0" xfId="0" applyNumberFormat="1"/>
    <xf numFmtId="165" fontId="8" fillId="0" borderId="26" xfId="52" applyFont="1" applyFill="1" applyBorder="1" applyAlignment="1">
      <alignment horizontal="right" vertical="center"/>
    </xf>
    <xf numFmtId="4" fontId="8" fillId="0" borderId="26" xfId="8" applyNumberFormat="1" applyFont="1" applyFill="1" applyBorder="1" applyAlignment="1">
      <alignment horizontal="right" vertical="center"/>
    </xf>
    <xf numFmtId="0" fontId="9" fillId="16" borderId="1" xfId="0" applyFont="1" applyFill="1" applyBorder="1"/>
    <xf numFmtId="0" fontId="9" fillId="16" borderId="1" xfId="0" applyFont="1" applyFill="1" applyBorder="1" applyAlignment="1">
      <alignment horizontal="right"/>
    </xf>
    <xf numFmtId="0" fontId="0" fillId="16" borderId="1" xfId="0" applyFill="1" applyBorder="1"/>
    <xf numFmtId="2" fontId="0" fillId="16" borderId="1" xfId="0" applyNumberFormat="1" applyFill="1" applyBorder="1"/>
    <xf numFmtId="2" fontId="9" fillId="16" borderId="1" xfId="0" applyNumberFormat="1" applyFont="1" applyFill="1" applyBorder="1"/>
    <xf numFmtId="0" fontId="7" fillId="16" borderId="1" xfId="0" applyFont="1" applyFill="1" applyBorder="1"/>
    <xf numFmtId="0" fontId="9" fillId="15" borderId="1" xfId="0" applyFont="1" applyFill="1" applyBorder="1"/>
    <xf numFmtId="0" fontId="0" fillId="15" borderId="1" xfId="0" applyFill="1" applyBorder="1"/>
    <xf numFmtId="0" fontId="9" fillId="15" borderId="1" xfId="0" applyFont="1" applyFill="1" applyBorder="1" applyAlignment="1">
      <alignment horizontal="right"/>
    </xf>
    <xf numFmtId="2" fontId="0" fillId="15" borderId="1" xfId="0" applyNumberFormat="1" applyFill="1" applyBorder="1"/>
    <xf numFmtId="0" fontId="9" fillId="8" borderId="1" xfId="0" applyFont="1" applyFill="1" applyBorder="1"/>
    <xf numFmtId="0" fontId="0" fillId="8" borderId="1" xfId="0" applyFill="1" applyBorder="1"/>
    <xf numFmtId="0" fontId="9" fillId="8" borderId="1" xfId="0" applyFont="1" applyFill="1" applyBorder="1" applyAlignment="1">
      <alignment horizontal="right"/>
    </xf>
    <xf numFmtId="2" fontId="0" fillId="8" borderId="1" xfId="0" applyNumberFormat="1" applyFill="1" applyBorder="1"/>
    <xf numFmtId="0" fontId="0" fillId="14" borderId="1" xfId="0" applyFill="1" applyBorder="1"/>
    <xf numFmtId="0" fontId="9" fillId="14" borderId="1" xfId="0" applyFont="1" applyFill="1" applyBorder="1"/>
    <xf numFmtId="2" fontId="0" fillId="14" borderId="1" xfId="0" applyNumberFormat="1" applyFill="1" applyBorder="1"/>
    <xf numFmtId="2" fontId="7" fillId="14" borderId="1" xfId="0" applyNumberFormat="1" applyFont="1" applyFill="1" applyBorder="1"/>
    <xf numFmtId="2" fontId="9" fillId="14" borderId="1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4" fillId="0" borderId="26" xfId="32" applyNumberFormat="1" applyFont="1" applyBorder="1" applyAlignment="1">
      <alignment horizontal="left"/>
    </xf>
    <xf numFmtId="0" fontId="0" fillId="0" borderId="26" xfId="0" applyBorder="1" applyAlignment="1">
      <alignment horizontal="left"/>
    </xf>
    <xf numFmtId="0" fontId="7" fillId="5" borderId="1" xfId="0" quotePrefix="1" applyFont="1" applyFill="1" applyBorder="1" applyAlignment="1">
      <alignment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168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8" fontId="9" fillId="5" borderId="1" xfId="0" applyNumberFormat="1" applyFont="1" applyFill="1" applyBorder="1" applyAlignment="1">
      <alignment horizontal="center" vertical="center" wrapText="1"/>
    </xf>
    <xf numFmtId="4" fontId="0" fillId="8" borderId="0" xfId="0" applyNumberFormat="1" applyFill="1"/>
    <xf numFmtId="0" fontId="9" fillId="0" borderId="1" xfId="25" applyFont="1" applyBorder="1" applyAlignment="1">
      <alignment horizontal="center" vertical="center" wrapText="1"/>
    </xf>
    <xf numFmtId="165" fontId="32" fillId="0" borderId="1" xfId="52" applyFont="1" applyFill="1" applyBorder="1" applyAlignment="1" applyProtection="1">
      <alignment horizontal="center" vertical="center"/>
    </xf>
    <xf numFmtId="165" fontId="32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/>
    </xf>
    <xf numFmtId="4" fontId="9" fillId="5" borderId="2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4" fontId="7" fillId="5" borderId="1" xfId="0" applyNumberFormat="1" applyFont="1" applyFill="1" applyBorder="1" applyAlignment="1">
      <alignment vertical="center"/>
    </xf>
    <xf numFmtId="4" fontId="9" fillId="5" borderId="5" xfId="0" applyNumberFormat="1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vertical="center"/>
    </xf>
    <xf numFmtId="1" fontId="33" fillId="5" borderId="1" xfId="0" applyNumberFormat="1" applyFont="1" applyFill="1" applyBorder="1" applyAlignment="1">
      <alignment horizontal="center" vertical="center" shrinkToFit="1"/>
    </xf>
    <xf numFmtId="0" fontId="7" fillId="0" borderId="38" xfId="25" applyFont="1" applyFill="1" applyBorder="1" applyAlignment="1">
      <alignment horizontal="center" vertical="center" wrapText="1"/>
    </xf>
    <xf numFmtId="0" fontId="7" fillId="10" borderId="43" xfId="0" applyFont="1" applyFill="1" applyBorder="1" applyAlignment="1">
      <alignment horizontal="center" vertical="center" wrapText="1"/>
    </xf>
    <xf numFmtId="4" fontId="7" fillId="5" borderId="43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9" fillId="0" borderId="0" xfId="25" applyFont="1" applyBorder="1"/>
    <xf numFmtId="0" fontId="0" fillId="0" borderId="14" xfId="0" applyBorder="1"/>
    <xf numFmtId="0" fontId="23" fillId="0" borderId="0" xfId="0" applyFont="1" applyBorder="1" applyAlignment="1">
      <alignment vertical="center"/>
    </xf>
    <xf numFmtId="165" fontId="9" fillId="0" borderId="0" xfId="51" applyFont="1" applyBorder="1"/>
    <xf numFmtId="164" fontId="9" fillId="0" borderId="0" xfId="8" applyFont="1" applyBorder="1"/>
    <xf numFmtId="0" fontId="33" fillId="0" borderId="0" xfId="0" applyFont="1" applyBorder="1" applyAlignment="1">
      <alignment vertical="center"/>
    </xf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9" fillId="0" borderId="25" xfId="0" applyFont="1" applyBorder="1"/>
    <xf numFmtId="0" fontId="9" fillId="0" borderId="21" xfId="0" applyFont="1" applyBorder="1"/>
    <xf numFmtId="0" fontId="9" fillId="0" borderId="13" xfId="0" applyFont="1" applyBorder="1"/>
    <xf numFmtId="0" fontId="9" fillId="0" borderId="14" xfId="0" applyFont="1" applyBorder="1"/>
    <xf numFmtId="0" fontId="12" fillId="0" borderId="14" xfId="0" applyFont="1" applyBorder="1" applyAlignment="1"/>
    <xf numFmtId="0" fontId="9" fillId="0" borderId="27" xfId="0" applyFont="1" applyBorder="1"/>
    <xf numFmtId="0" fontId="9" fillId="0" borderId="19" xfId="0" applyFont="1" applyBorder="1"/>
    <xf numFmtId="0" fontId="16" fillId="0" borderId="26" xfId="0" applyFont="1" applyBorder="1"/>
    <xf numFmtId="9" fontId="19" fillId="0" borderId="35" xfId="34" applyNumberFormat="1" applyFont="1" applyBorder="1" applyAlignment="1">
      <alignment horizontal="center"/>
    </xf>
    <xf numFmtId="165" fontId="19" fillId="0" borderId="35" xfId="50" applyFont="1" applyBorder="1" applyAlignment="1">
      <alignment horizontal="center"/>
    </xf>
    <xf numFmtId="0" fontId="16" fillId="0" borderId="0" xfId="0" applyFont="1" applyBorder="1"/>
    <xf numFmtId="0" fontId="19" fillId="0" borderId="0" xfId="0" applyFont="1" applyBorder="1"/>
    <xf numFmtId="10" fontId="16" fillId="0" borderId="0" xfId="34" applyNumberFormat="1" applyFont="1" applyBorder="1"/>
    <xf numFmtId="165" fontId="16" fillId="0" borderId="5" xfId="50" applyFont="1" applyFill="1" applyBorder="1"/>
    <xf numFmtId="0" fontId="7" fillId="5" borderId="20" xfId="0" quotePrefix="1" applyFont="1" applyFill="1" applyBorder="1" applyAlignment="1">
      <alignment horizontal="center" vertical="center" wrapText="1"/>
    </xf>
    <xf numFmtId="0" fontId="7" fillId="5" borderId="18" xfId="0" quotePrefix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vertical="center" wrapText="1"/>
    </xf>
    <xf numFmtId="10" fontId="7" fillId="5" borderId="12" xfId="0" applyNumberFormat="1" applyFont="1" applyFill="1" applyBorder="1" applyAlignment="1">
      <alignment horizontal="right" vertical="center"/>
    </xf>
    <xf numFmtId="10" fontId="7" fillId="5" borderId="9" xfId="0" applyNumberFormat="1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right"/>
    </xf>
    <xf numFmtId="0" fontId="12" fillId="5" borderId="41" xfId="0" applyFont="1" applyFill="1" applyBorder="1" applyAlignment="1">
      <alignment horizontal="right"/>
    </xf>
    <xf numFmtId="0" fontId="7" fillId="5" borderId="10" xfId="0" applyFont="1" applyFill="1" applyBorder="1" applyAlignment="1">
      <alignment horizontal="right" vertical="center" wrapText="1"/>
    </xf>
    <xf numFmtId="0" fontId="7" fillId="5" borderId="20" xfId="0" applyFont="1" applyFill="1" applyBorder="1" applyAlignment="1">
      <alignment horizontal="right" vertical="center" wrapText="1"/>
    </xf>
    <xf numFmtId="0" fontId="7" fillId="5" borderId="18" xfId="0" applyFont="1" applyFill="1" applyBorder="1" applyAlignment="1">
      <alignment horizontal="right" vertical="center" wrapText="1"/>
    </xf>
    <xf numFmtId="10" fontId="7" fillId="5" borderId="10" xfId="0" applyNumberFormat="1" applyFont="1" applyFill="1" applyBorder="1" applyAlignment="1">
      <alignment horizontal="right" vertical="center"/>
    </xf>
    <xf numFmtId="10" fontId="7" fillId="5" borderId="18" xfId="0" applyNumberFormat="1" applyFont="1" applyFill="1" applyBorder="1" applyAlignment="1">
      <alignment horizontal="right" vertical="center"/>
    </xf>
    <xf numFmtId="0" fontId="7" fillId="5" borderId="20" xfId="0" quotePrefix="1" applyFont="1" applyFill="1" applyBorder="1" applyAlignment="1">
      <alignment horizontal="center" vertical="center" wrapText="1"/>
    </xf>
    <xf numFmtId="0" fontId="7" fillId="5" borderId="18" xfId="0" quotePrefix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10" xfId="0" quotePrefix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9" fillId="5" borderId="20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12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4" fontId="12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4" fontId="12" fillId="7" borderId="0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 wrapText="1"/>
    </xf>
    <xf numFmtId="10" fontId="16" fillId="7" borderId="0" xfId="0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10" fontId="7" fillId="0" borderId="0" xfId="44" applyNumberFormat="1" applyFont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center" vertical="center"/>
    </xf>
    <xf numFmtId="0" fontId="24" fillId="8" borderId="0" xfId="24" applyFont="1" applyFill="1" applyBorder="1"/>
    <xf numFmtId="10" fontId="16" fillId="8" borderId="0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right" vertical="center" wrapText="1"/>
    </xf>
    <xf numFmtId="0" fontId="12" fillId="5" borderId="18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24" applyFont="1" applyBorder="1"/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0" fontId="16" fillId="0" borderId="1" xfId="34" applyNumberFormat="1" applyFont="1" applyBorder="1" applyAlignment="1">
      <alignment horizontal="center" vertical="center"/>
    </xf>
    <xf numFmtId="165" fontId="16" fillId="5" borderId="5" xfId="34" applyNumberFormat="1" applyFont="1" applyFill="1" applyBorder="1" applyAlignment="1">
      <alignment horizontal="center" vertical="center"/>
    </xf>
    <xf numFmtId="165" fontId="16" fillId="5" borderId="4" xfId="34" applyNumberFormat="1" applyFont="1" applyFill="1" applyBorder="1" applyAlignment="1">
      <alignment horizontal="center" vertical="center"/>
    </xf>
    <xf numFmtId="165" fontId="16" fillId="5" borderId="7" xfId="34" applyNumberFormat="1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0" fontId="16" fillId="0" borderId="5" xfId="34" applyNumberFormat="1" applyFont="1" applyBorder="1" applyAlignment="1">
      <alignment horizontal="center" vertical="center"/>
    </xf>
    <xf numFmtId="10" fontId="16" fillId="0" borderId="4" xfId="34" applyNumberFormat="1" applyFont="1" applyBorder="1" applyAlignment="1">
      <alignment horizontal="center" vertical="center"/>
    </xf>
    <xf numFmtId="10" fontId="16" fillId="0" borderId="7" xfId="34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0" fontId="16" fillId="0" borderId="5" xfId="34" applyNumberFormat="1" applyFont="1" applyBorder="1" applyAlignment="1">
      <alignment horizontal="center" vertical="center" wrapText="1"/>
    </xf>
    <xf numFmtId="10" fontId="16" fillId="0" borderId="4" xfId="34" applyNumberFormat="1" applyFont="1" applyBorder="1" applyAlignment="1">
      <alignment horizontal="center" vertical="center" wrapText="1"/>
    </xf>
    <xf numFmtId="10" fontId="16" fillId="0" borderId="7" xfId="34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4" fontId="8" fillId="0" borderId="13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16" fillId="0" borderId="4" xfId="34" applyNumberFormat="1" applyFont="1" applyFill="1" applyBorder="1" applyAlignment="1">
      <alignment horizontal="center" vertical="center"/>
    </xf>
    <xf numFmtId="165" fontId="16" fillId="0" borderId="7" xfId="34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7" fillId="0" borderId="2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0" fontId="16" fillId="0" borderId="5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/>
    </xf>
    <xf numFmtId="4" fontId="16" fillId="0" borderId="7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4" fillId="0" borderId="26" xfId="32" applyNumberFormat="1" applyFont="1" applyBorder="1" applyAlignment="1">
      <alignment horizontal="left"/>
    </xf>
    <xf numFmtId="49" fontId="9" fillId="0" borderId="26" xfId="32" applyNumberFormat="1" applyFont="1" applyBorder="1" applyAlignment="1">
      <alignment horizontal="left"/>
    </xf>
    <xf numFmtId="49" fontId="9" fillId="0" borderId="21" xfId="32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7" fillId="11" borderId="33" xfId="24" applyFont="1" applyFill="1" applyBorder="1" applyAlignment="1">
      <alignment horizontal="left" vertical="center" wrapText="1"/>
    </xf>
    <xf numFmtId="0" fontId="7" fillId="12" borderId="34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/>
    </xf>
    <xf numFmtId="0" fontId="7" fillId="10" borderId="37" xfId="0" applyFont="1" applyFill="1" applyBorder="1" applyAlignment="1">
      <alignment horizontal="left" vertical="center" wrapText="1"/>
    </xf>
    <xf numFmtId="0" fontId="7" fillId="10" borderId="30" xfId="0" applyFont="1" applyFill="1" applyBorder="1" applyAlignment="1">
      <alignment horizontal="left" vertical="center" wrapText="1"/>
    </xf>
    <xf numFmtId="0" fontId="7" fillId="10" borderId="31" xfId="0" applyFont="1" applyFill="1" applyBorder="1" applyAlignment="1">
      <alignment horizontal="left" vertical="center" wrapText="1"/>
    </xf>
    <xf numFmtId="49" fontId="4" fillId="0" borderId="26" xfId="32" applyNumberFormat="1" applyFont="1" applyBorder="1" applyAlignment="1">
      <alignment horizontal="left" wrapText="1"/>
    </xf>
    <xf numFmtId="49" fontId="4" fillId="0" borderId="21" xfId="32" applyNumberFormat="1" applyFont="1" applyBorder="1" applyAlignment="1">
      <alignment horizontal="left" wrapText="1"/>
    </xf>
    <xf numFmtId="49" fontId="2" fillId="0" borderId="26" xfId="32" applyNumberFormat="1" applyFont="1" applyBorder="1" applyAlignment="1">
      <alignment horizontal="left"/>
    </xf>
    <xf numFmtId="0" fontId="7" fillId="10" borderId="33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center" vertical="center" wrapText="1"/>
    </xf>
    <xf numFmtId="0" fontId="7" fillId="18" borderId="1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center" vertical="top" wrapText="1"/>
    </xf>
    <xf numFmtId="0" fontId="7" fillId="18" borderId="20" xfId="0" applyFont="1" applyFill="1" applyBorder="1" applyAlignment="1">
      <alignment horizontal="center" vertical="top" wrapText="1"/>
    </xf>
    <xf numFmtId="0" fontId="7" fillId="18" borderId="18" xfId="0" applyFont="1" applyFill="1" applyBorder="1" applyAlignment="1">
      <alignment horizontal="center" vertical="top" wrapText="1"/>
    </xf>
    <xf numFmtId="49" fontId="3" fillId="0" borderId="26" xfId="32" applyNumberFormat="1" applyFont="1" applyBorder="1" applyAlignment="1">
      <alignment horizontal="left" wrapText="1"/>
    </xf>
    <xf numFmtId="49" fontId="2" fillId="0" borderId="26" xfId="32" applyNumberFormat="1" applyFont="1" applyBorder="1" applyAlignment="1">
      <alignment horizontal="left" wrapText="1"/>
    </xf>
    <xf numFmtId="49" fontId="2" fillId="0" borderId="28" xfId="32" applyNumberFormat="1" applyFont="1" applyBorder="1" applyAlignment="1">
      <alignment horizontal="left" wrapText="1"/>
    </xf>
    <xf numFmtId="49" fontId="4" fillId="0" borderId="44" xfId="32" applyNumberFormat="1" applyFont="1" applyBorder="1" applyAlignment="1">
      <alignment horizontal="left" wrapText="1"/>
    </xf>
    <xf numFmtId="49" fontId="4" fillId="0" borderId="29" xfId="32" applyNumberFormat="1" applyFont="1" applyBorder="1" applyAlignment="1">
      <alignment horizontal="left" wrapText="1"/>
    </xf>
    <xf numFmtId="0" fontId="7" fillId="17" borderId="1" xfId="0" applyFont="1" applyFill="1" applyBorder="1" applyAlignment="1">
      <alignment horizontal="left" vertical="center" wrapText="1"/>
    </xf>
    <xf numFmtId="49" fontId="1" fillId="0" borderId="28" xfId="32" applyNumberFormat="1" applyFont="1" applyBorder="1" applyAlignment="1">
      <alignment horizontal="left" wrapText="1"/>
    </xf>
    <xf numFmtId="0" fontId="36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0" fontId="16" fillId="0" borderId="22" xfId="34" applyNumberFormat="1" applyFont="1" applyBorder="1" applyAlignment="1">
      <alignment horizontal="center" vertical="center"/>
    </xf>
    <xf numFmtId="165" fontId="16" fillId="0" borderId="5" xfId="34" applyNumberFormat="1" applyFont="1" applyFill="1" applyBorder="1" applyAlignment="1">
      <alignment horizontal="center" vertical="center"/>
    </xf>
    <xf numFmtId="165" fontId="16" fillId="0" borderId="22" xfId="34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16" fillId="0" borderId="5" xfId="50" applyFont="1" applyFill="1" applyBorder="1" applyAlignment="1">
      <alignment horizontal="center"/>
    </xf>
    <xf numFmtId="165" fontId="16" fillId="0" borderId="4" xfId="50" applyFont="1" applyFill="1" applyBorder="1" applyAlignment="1">
      <alignment horizontal="center"/>
    </xf>
    <xf numFmtId="165" fontId="16" fillId="0" borderId="7" xfId="50" applyFont="1" applyFill="1" applyBorder="1" applyAlignment="1">
      <alignment horizontal="center"/>
    </xf>
    <xf numFmtId="10" fontId="16" fillId="0" borderId="5" xfId="34" applyNumberFormat="1" applyFont="1" applyFill="1" applyBorder="1" applyAlignment="1">
      <alignment horizontal="center"/>
    </xf>
    <xf numFmtId="10" fontId="16" fillId="0" borderId="4" xfId="34" applyNumberFormat="1" applyFont="1" applyFill="1" applyBorder="1" applyAlignment="1">
      <alignment horizontal="center"/>
    </xf>
    <xf numFmtId="10" fontId="16" fillId="0" borderId="7" xfId="34" applyNumberFormat="1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38" fillId="0" borderId="13" xfId="0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38" fillId="0" borderId="14" xfId="0" applyFont="1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5" borderId="20" xfId="0" applyNumberFormat="1" applyFont="1" applyFill="1" applyBorder="1" applyAlignment="1">
      <alignment horizontal="center" vertical="center"/>
    </xf>
    <xf numFmtId="0" fontId="9" fillId="5" borderId="18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 wrapText="1"/>
    </xf>
    <xf numFmtId="49" fontId="9" fillId="5" borderId="34" xfId="25" applyNumberFormat="1" applyFont="1" applyFill="1" applyBorder="1" applyAlignment="1">
      <alignment horizontal="center" vertical="center"/>
    </xf>
    <xf numFmtId="0" fontId="9" fillId="5" borderId="1" xfId="25" applyFont="1" applyFill="1" applyBorder="1" applyAlignment="1">
      <alignment horizontal="left" wrapText="1"/>
    </xf>
    <xf numFmtId="0" fontId="9" fillId="5" borderId="1" xfId="25" applyFont="1" applyFill="1" applyBorder="1" applyAlignment="1">
      <alignment horizontal="center" wrapText="1"/>
    </xf>
    <xf numFmtId="165" fontId="32" fillId="5" borderId="1" xfId="52" applyFont="1" applyFill="1" applyBorder="1" applyAlignment="1" applyProtection="1">
      <alignment horizontal="center"/>
    </xf>
    <xf numFmtId="165" fontId="32" fillId="5" borderId="1" xfId="52" applyFont="1" applyFill="1" applyBorder="1" applyAlignment="1">
      <alignment horizontal="center"/>
    </xf>
    <xf numFmtId="165" fontId="32" fillId="5" borderId="35" xfId="52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center"/>
    </xf>
    <xf numFmtId="169" fontId="0" fillId="5" borderId="7" xfId="44" applyNumberFormat="1" applyFont="1" applyFill="1" applyBorder="1"/>
    <xf numFmtId="165" fontId="0" fillId="5" borderId="7" xfId="44" applyFont="1" applyFill="1" applyBorder="1"/>
    <xf numFmtId="165" fontId="0" fillId="5" borderId="39" xfId="44" applyFont="1" applyFill="1" applyBorder="1"/>
    <xf numFmtId="0" fontId="9" fillId="5" borderId="3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wrapText="1"/>
    </xf>
    <xf numFmtId="169" fontId="0" fillId="5" borderId="1" xfId="44" applyNumberFormat="1" applyFont="1" applyFill="1" applyBorder="1"/>
    <xf numFmtId="165" fontId="0" fillId="5" borderId="1" xfId="44" applyFont="1" applyFill="1" applyBorder="1"/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4" fontId="9" fillId="5" borderId="34" xfId="25" applyNumberFormat="1" applyFont="1" applyFill="1" applyBorder="1" applyAlignment="1">
      <alignment horizontal="center" vertical="center"/>
    </xf>
    <xf numFmtId="0" fontId="9" fillId="5" borderId="1" xfId="25" applyFont="1" applyFill="1" applyBorder="1" applyAlignment="1">
      <alignment horizontal="center" vertical="center" wrapText="1"/>
    </xf>
    <xf numFmtId="165" fontId="32" fillId="5" borderId="1" xfId="52" applyFont="1" applyFill="1" applyBorder="1" applyAlignment="1" applyProtection="1">
      <alignment horizontal="center" vertical="center"/>
    </xf>
    <xf numFmtId="165" fontId="32" fillId="5" borderId="1" xfId="52" applyFont="1" applyFill="1" applyBorder="1" applyAlignment="1">
      <alignment horizontal="center" vertical="center"/>
    </xf>
    <xf numFmtId="4" fontId="0" fillId="5" borderId="16" xfId="0" applyNumberFormat="1" applyFill="1" applyBorder="1" applyAlignment="1">
      <alignment horizontal="right" vertical="center"/>
    </xf>
    <xf numFmtId="4" fontId="9" fillId="5" borderId="1" xfId="25" applyNumberFormat="1" applyFont="1" applyFill="1" applyBorder="1" applyAlignment="1">
      <alignment horizontal="left" vertical="center" wrapText="1"/>
    </xf>
    <xf numFmtId="49" fontId="9" fillId="5" borderId="34" xfId="25" applyNumberFormat="1" applyFont="1" applyFill="1" applyBorder="1" applyAlignment="1">
      <alignment horizontal="center"/>
    </xf>
    <xf numFmtId="0" fontId="35" fillId="19" borderId="1" xfId="64" applyFont="1" applyFill="1" applyBorder="1" applyAlignment="1">
      <alignment horizontal="center" vertical="center" wrapText="1"/>
    </xf>
    <xf numFmtId="0" fontId="35" fillId="19" borderId="1" xfId="64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vertical="center" wrapText="1"/>
    </xf>
    <xf numFmtId="169" fontId="32" fillId="5" borderId="1" xfId="52" applyNumberFormat="1" applyFont="1" applyFill="1" applyBorder="1" applyAlignment="1" applyProtection="1">
      <alignment horizontal="center" vertical="center"/>
    </xf>
    <xf numFmtId="165" fontId="32" fillId="5" borderId="35" xfId="52" applyFont="1" applyFill="1" applyBorder="1" applyAlignment="1" applyProtection="1">
      <alignment horizontal="center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wrapText="1"/>
    </xf>
    <xf numFmtId="0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1" xfId="0" applyNumberFormat="1" applyFill="1" applyBorder="1" applyAlignment="1">
      <alignment horizontal="center"/>
    </xf>
    <xf numFmtId="0" fontId="33" fillId="5" borderId="1" xfId="0" applyFont="1" applyFill="1" applyBorder="1" applyAlignment="1">
      <alignment horizontal="left" vertical="center" wrapText="1"/>
    </xf>
    <xf numFmtId="43" fontId="33" fillId="5" borderId="1" xfId="44" applyNumberFormat="1" applyFont="1" applyFill="1" applyBorder="1" applyAlignment="1">
      <alignment horizontal="center" vertical="center" shrinkToFit="1"/>
    </xf>
    <xf numFmtId="43" fontId="33" fillId="5" borderId="10" xfId="44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170" fontId="33" fillId="5" borderId="1" xfId="0" applyNumberFormat="1" applyFont="1" applyFill="1" applyBorder="1" applyAlignment="1">
      <alignment horizontal="center" vertical="center" shrinkToFit="1"/>
    </xf>
    <xf numFmtId="2" fontId="33" fillId="5" borderId="1" xfId="0" applyNumberFormat="1" applyFont="1" applyFill="1" applyBorder="1" applyAlignment="1">
      <alignment horizontal="right" vertical="center" shrinkToFit="1"/>
    </xf>
    <xf numFmtId="0" fontId="33" fillId="5" borderId="10" xfId="0" applyFont="1" applyFill="1" applyBorder="1" applyAlignment="1">
      <alignment vertical="center"/>
    </xf>
    <xf numFmtId="2" fontId="9" fillId="5" borderId="1" xfId="0" applyNumberFormat="1" applyFont="1" applyFill="1" applyBorder="1" applyAlignment="1">
      <alignment vertical="center"/>
    </xf>
    <xf numFmtId="2" fontId="33" fillId="5" borderId="10" xfId="0" applyNumberFormat="1" applyFont="1" applyFill="1" applyBorder="1" applyAlignment="1">
      <alignment vertical="center"/>
    </xf>
    <xf numFmtId="169" fontId="0" fillId="5" borderId="7" xfId="44" applyNumberFormat="1" applyFont="1" applyFill="1" applyBorder="1" applyAlignment="1">
      <alignment horizontal="center" vertical="center"/>
    </xf>
    <xf numFmtId="165" fontId="0" fillId="5" borderId="7" xfId="44" applyFont="1" applyFill="1" applyBorder="1" applyAlignment="1">
      <alignment horizontal="center" vertical="center"/>
    </xf>
    <xf numFmtId="0" fontId="0" fillId="5" borderId="7" xfId="0" applyFill="1" applyBorder="1" applyAlignment="1">
      <alignment horizontal="right" vertical="center"/>
    </xf>
    <xf numFmtId="0" fontId="0" fillId="5" borderId="1" xfId="0" applyFill="1" applyBorder="1" applyAlignment="1">
      <alignment horizontal="left" vertical="center"/>
    </xf>
    <xf numFmtId="169" fontId="0" fillId="5" borderId="1" xfId="44" applyNumberFormat="1" applyFont="1" applyFill="1" applyBorder="1" applyAlignment="1">
      <alignment horizontal="center" vertical="center"/>
    </xf>
    <xf numFmtId="165" fontId="0" fillId="5" borderId="1" xfId="44" applyFon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right" vertical="center"/>
    </xf>
    <xf numFmtId="2" fontId="0" fillId="5" borderId="1" xfId="0" applyNumberFormat="1" applyFill="1" applyBorder="1" applyAlignment="1">
      <alignment vertical="center"/>
    </xf>
  </cellXfs>
  <cellStyles count="65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Normal_Pesquisa no referencial 10 de maio de 2013" xfId="64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18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152400</xdr:rowOff>
    </xdr:from>
    <xdr:to>
      <xdr:col>2</xdr:col>
      <xdr:colOff>869798</xdr:colOff>
      <xdr:row>8</xdr:row>
      <xdr:rowOff>38100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8126" y="285750"/>
          <a:ext cx="1355572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110</xdr:row>
      <xdr:rowOff>0</xdr:rowOff>
    </xdr:from>
    <xdr:to>
      <xdr:col>3</xdr:col>
      <xdr:colOff>152400</xdr:colOff>
      <xdr:row>110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152400</xdr:colOff>
      <xdr:row>110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152400</xdr:colOff>
      <xdr:row>141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152400</xdr:colOff>
      <xdr:row>150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552450</xdr:colOff>
      <xdr:row>5</xdr:row>
      <xdr:rowOff>8844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76200"/>
          <a:ext cx="1152525" cy="1085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0"/>
  <sheetViews>
    <sheetView tabSelected="1" view="pageBreakPreview" zoomScaleNormal="85" zoomScaleSheetLayoutView="100" workbookViewId="0">
      <selection activeCell="C243" sqref="C243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8.10937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/>
    <row r="2" spans="2:17" s="1" customFormat="1" ht="5.25" customHeight="1">
      <c r="B2" s="290"/>
      <c r="C2" s="291"/>
      <c r="D2" s="291"/>
      <c r="E2" s="291"/>
      <c r="F2" s="291"/>
      <c r="G2" s="291"/>
      <c r="H2" s="291"/>
      <c r="I2" s="292"/>
      <c r="J2" s="123"/>
      <c r="K2" s="123"/>
      <c r="L2" s="66"/>
      <c r="N2" s="6"/>
    </row>
    <row r="3" spans="2:17" s="1" customFormat="1" ht="20.25" customHeight="1">
      <c r="B3" s="317" t="s">
        <v>106</v>
      </c>
      <c r="C3" s="318"/>
      <c r="D3" s="318"/>
      <c r="E3" s="318"/>
      <c r="F3" s="318"/>
      <c r="G3" s="318"/>
      <c r="H3" s="318"/>
      <c r="I3" s="319"/>
      <c r="J3" s="120"/>
      <c r="K3" s="120"/>
      <c r="L3" s="106"/>
      <c r="N3" s="6"/>
    </row>
    <row r="4" spans="2:17" s="1" customFormat="1" ht="2.25" customHeight="1">
      <c r="B4" s="226"/>
      <c r="C4" s="120"/>
      <c r="D4" s="120"/>
      <c r="E4" s="120"/>
      <c r="F4" s="120"/>
      <c r="G4" s="120"/>
      <c r="H4" s="120"/>
      <c r="I4" s="227"/>
      <c r="J4" s="120"/>
      <c r="K4" s="120"/>
      <c r="L4" s="106"/>
      <c r="N4" s="6"/>
    </row>
    <row r="5" spans="2:17" s="1" customFormat="1" ht="15" customHeight="1">
      <c r="B5" s="308" t="s">
        <v>217</v>
      </c>
      <c r="C5" s="309"/>
      <c r="D5" s="309"/>
      <c r="E5" s="309"/>
      <c r="F5" s="309"/>
      <c r="G5" s="309"/>
      <c r="H5" s="309"/>
      <c r="I5" s="310"/>
      <c r="J5" s="121"/>
      <c r="K5" s="121"/>
      <c r="L5" s="106"/>
      <c r="N5" s="6"/>
    </row>
    <row r="6" spans="2:17" s="1" customFormat="1" ht="42" customHeight="1">
      <c r="B6" s="308" t="s">
        <v>370</v>
      </c>
      <c r="C6" s="309"/>
      <c r="D6" s="309"/>
      <c r="E6" s="309"/>
      <c r="F6" s="309"/>
      <c r="G6" s="309"/>
      <c r="H6" s="309"/>
      <c r="I6" s="310"/>
      <c r="J6" s="122"/>
      <c r="K6" s="122"/>
      <c r="L6" s="9"/>
      <c r="N6" s="6"/>
    </row>
    <row r="7" spans="2:17" s="1" customFormat="1" ht="17.25" customHeight="1">
      <c r="B7" s="308" t="s">
        <v>218</v>
      </c>
      <c r="C7" s="309"/>
      <c r="D7" s="309"/>
      <c r="E7" s="309"/>
      <c r="F7" s="309"/>
      <c r="G7" s="309"/>
      <c r="H7" s="320" t="s">
        <v>105</v>
      </c>
      <c r="I7" s="321"/>
      <c r="J7" s="322" t="s">
        <v>105</v>
      </c>
      <c r="K7" s="322"/>
      <c r="L7" s="106"/>
      <c r="N7" s="6"/>
    </row>
    <row r="8" spans="2:17" s="1" customFormat="1" ht="12.75" customHeight="1">
      <c r="B8" s="329" t="s">
        <v>125</v>
      </c>
      <c r="C8" s="330"/>
      <c r="D8" s="330"/>
      <c r="E8" s="330"/>
      <c r="F8" s="330"/>
      <c r="G8" s="330"/>
      <c r="H8" s="330"/>
      <c r="I8" s="331"/>
      <c r="J8" s="322" t="s">
        <v>105</v>
      </c>
      <c r="K8" s="322"/>
      <c r="L8" s="106"/>
      <c r="N8" s="6"/>
    </row>
    <row r="9" spans="2:17" s="1" customFormat="1" ht="5.25" customHeight="1">
      <c r="B9" s="326"/>
      <c r="C9" s="327"/>
      <c r="D9" s="327"/>
      <c r="E9" s="327"/>
      <c r="F9" s="327"/>
      <c r="G9" s="327"/>
      <c r="H9" s="327"/>
      <c r="I9" s="328"/>
      <c r="J9" s="105"/>
      <c r="K9" s="65"/>
      <c r="L9" s="65"/>
      <c r="N9" s="6"/>
    </row>
    <row r="10" spans="2:17" s="1" customFormat="1" ht="15" customHeight="1">
      <c r="B10" s="333" t="s">
        <v>630</v>
      </c>
      <c r="C10" s="334"/>
      <c r="D10" s="334"/>
      <c r="E10" s="334"/>
      <c r="F10" s="334"/>
      <c r="G10" s="334"/>
      <c r="H10" s="335" t="s">
        <v>629</v>
      </c>
      <c r="I10" s="336"/>
      <c r="J10" s="332" t="s">
        <v>54</v>
      </c>
      <c r="K10" s="332"/>
      <c r="L10" s="67"/>
      <c r="N10" s="6"/>
    </row>
    <row r="11" spans="2:17" s="1" customFormat="1" ht="1.5" customHeight="1">
      <c r="B11" s="295"/>
      <c r="C11" s="296"/>
      <c r="D11" s="296"/>
      <c r="E11" s="296"/>
      <c r="F11" s="296"/>
      <c r="G11" s="297"/>
      <c r="H11" s="297"/>
      <c r="I11" s="298"/>
      <c r="J11" s="106"/>
      <c r="K11" s="106"/>
      <c r="L11" s="106"/>
      <c r="N11" s="6"/>
    </row>
    <row r="12" spans="2:17" s="1" customFormat="1" ht="13.8">
      <c r="B12" s="299" t="s">
        <v>0</v>
      </c>
      <c r="C12" s="314" t="s">
        <v>1</v>
      </c>
      <c r="D12" s="314" t="s">
        <v>2</v>
      </c>
      <c r="E12" s="337" t="s">
        <v>55</v>
      </c>
      <c r="F12" s="323" t="s">
        <v>36</v>
      </c>
      <c r="G12" s="302" t="s">
        <v>35</v>
      </c>
      <c r="H12" s="303"/>
      <c r="I12" s="304"/>
      <c r="J12" s="313">
        <v>42933</v>
      </c>
      <c r="K12" s="313"/>
      <c r="L12" s="68"/>
      <c r="N12" s="6"/>
    </row>
    <row r="13" spans="2:17" s="1" customFormat="1" ht="15" customHeight="1">
      <c r="B13" s="300"/>
      <c r="C13" s="314"/>
      <c r="D13" s="314"/>
      <c r="E13" s="338"/>
      <c r="F13" s="323"/>
      <c r="G13" s="305"/>
      <c r="H13" s="306"/>
      <c r="I13" s="307"/>
      <c r="J13" s="315" t="s">
        <v>50</v>
      </c>
      <c r="K13" s="315"/>
      <c r="L13" s="69"/>
      <c r="N13" s="6"/>
    </row>
    <row r="14" spans="2:17" s="2" customFormat="1" ht="12.75" customHeight="1">
      <c r="B14" s="301"/>
      <c r="C14" s="314"/>
      <c r="D14" s="314"/>
      <c r="E14" s="339"/>
      <c r="F14" s="323"/>
      <c r="G14" s="64" t="s">
        <v>3</v>
      </c>
      <c r="H14" s="64" t="s">
        <v>32</v>
      </c>
      <c r="I14" s="64" t="s">
        <v>33</v>
      </c>
      <c r="J14" s="124" t="s">
        <v>9</v>
      </c>
      <c r="K14" s="125" t="s">
        <v>51</v>
      </c>
      <c r="L14" s="70"/>
      <c r="M14" s="7"/>
      <c r="N14" s="7"/>
    </row>
    <row r="15" spans="2:17" s="1" customFormat="1" ht="15.75" customHeight="1">
      <c r="B15" s="228">
        <v>1</v>
      </c>
      <c r="C15" s="21" t="s">
        <v>122</v>
      </c>
      <c r="D15" s="20"/>
      <c r="E15" s="18"/>
      <c r="F15" s="22"/>
      <c r="G15" s="17"/>
      <c r="H15" s="23">
        <v>0.27629999999999999</v>
      </c>
      <c r="I15" s="23"/>
      <c r="J15" s="316" t="s">
        <v>52</v>
      </c>
      <c r="K15" s="316"/>
      <c r="L15" s="71"/>
      <c r="N15" s="340"/>
      <c r="O15" s="340"/>
      <c r="P15" s="340"/>
      <c r="Q15" s="89"/>
    </row>
    <row r="16" spans="2:17" s="2" customFormat="1" ht="30.75" customHeight="1">
      <c r="B16" s="229" t="s">
        <v>131</v>
      </c>
      <c r="C16" s="85" t="s">
        <v>124</v>
      </c>
      <c r="D16" s="84" t="s">
        <v>93</v>
      </c>
      <c r="E16" s="91" t="s">
        <v>81</v>
      </c>
      <c r="F16" s="81">
        <v>1</v>
      </c>
      <c r="G16" s="82">
        <v>5315.36</v>
      </c>
      <c r="H16" s="83">
        <f>TRUNC(G16*$H$15+G16,2)</f>
        <v>6783.99</v>
      </c>
      <c r="I16" s="83">
        <f>TRUNC(H16*F16,2)</f>
        <v>6783.99</v>
      </c>
      <c r="J16" s="126">
        <v>0</v>
      </c>
      <c r="K16" s="127" t="e">
        <f>(J16*#REF!)</f>
        <v>#REF!</v>
      </c>
      <c r="L16" s="72"/>
      <c r="N16" s="340"/>
      <c r="O16" s="340"/>
      <c r="P16" s="340"/>
      <c r="Q16" s="89"/>
    </row>
    <row r="17" spans="2:17" s="2" customFormat="1" ht="15.75" customHeight="1">
      <c r="B17" s="279" t="s">
        <v>6</v>
      </c>
      <c r="C17" s="280"/>
      <c r="D17" s="280"/>
      <c r="E17" s="280"/>
      <c r="F17" s="280"/>
      <c r="G17" s="282">
        <f>(100%)</f>
        <v>1</v>
      </c>
      <c r="H17" s="283"/>
      <c r="I17" s="230">
        <f>SUM(I16)</f>
        <v>6783.99</v>
      </c>
      <c r="J17" s="128" t="e">
        <f>(K17/#REF!)</f>
        <v>#REF!</v>
      </c>
      <c r="K17" s="129" t="e">
        <f>SUM(K15:K16)</f>
        <v>#REF!</v>
      </c>
      <c r="L17" s="73"/>
      <c r="N17" s="7"/>
    </row>
    <row r="18" spans="2:17" s="108" customFormat="1" ht="15.75" customHeight="1">
      <c r="B18" s="228">
        <v>2</v>
      </c>
      <c r="C18" s="21" t="s">
        <v>4</v>
      </c>
      <c r="D18" s="20"/>
      <c r="E18" s="18"/>
      <c r="F18" s="22"/>
      <c r="G18" s="17"/>
      <c r="H18" s="23"/>
      <c r="I18" s="23"/>
      <c r="J18" s="325" t="s">
        <v>52</v>
      </c>
      <c r="K18" s="325"/>
      <c r="L18" s="107"/>
      <c r="N18" s="324"/>
      <c r="O18" s="324"/>
      <c r="P18" s="324"/>
      <c r="Q18" s="109"/>
    </row>
    <row r="19" spans="2:17" s="111" customFormat="1" ht="18" customHeight="1">
      <c r="B19" s="229" t="s">
        <v>132</v>
      </c>
      <c r="C19" s="85" t="s">
        <v>37</v>
      </c>
      <c r="D19" s="19" t="s">
        <v>59</v>
      </c>
      <c r="E19" s="207" t="s">
        <v>76</v>
      </c>
      <c r="F19" s="81">
        <v>229.91</v>
      </c>
      <c r="G19" s="82">
        <v>3.72</v>
      </c>
      <c r="H19" s="83">
        <f>TRUNC(G19*$H$15+G19,2)</f>
        <v>4.74</v>
      </c>
      <c r="I19" s="83">
        <f>TRUNC(H19*F19,2)</f>
        <v>1089.77</v>
      </c>
      <c r="J19" s="130">
        <v>0</v>
      </c>
      <c r="K19" s="131" t="e">
        <f>(J19*#REF!)</f>
        <v>#REF!</v>
      </c>
      <c r="L19" s="110"/>
      <c r="N19" s="324"/>
      <c r="O19" s="324"/>
      <c r="P19" s="324"/>
      <c r="Q19" s="109"/>
    </row>
    <row r="20" spans="2:17" s="111" customFormat="1" ht="18" customHeight="1">
      <c r="B20" s="229" t="s">
        <v>133</v>
      </c>
      <c r="C20" s="85" t="s">
        <v>31</v>
      </c>
      <c r="D20" s="19" t="s">
        <v>59</v>
      </c>
      <c r="E20" s="207" t="s">
        <v>77</v>
      </c>
      <c r="F20" s="81">
        <v>3.125</v>
      </c>
      <c r="G20" s="82">
        <v>499.09</v>
      </c>
      <c r="H20" s="83">
        <f>TRUNC(G20*$H$15+G20,2)</f>
        <v>636.98</v>
      </c>
      <c r="I20" s="83">
        <f>TRUNC(H20*F20,2)</f>
        <v>1990.56</v>
      </c>
      <c r="J20" s="130">
        <v>0</v>
      </c>
      <c r="K20" s="131" t="e">
        <f>(J20*#REF!)</f>
        <v>#REF!</v>
      </c>
      <c r="L20" s="110"/>
      <c r="N20" s="324"/>
      <c r="O20" s="324"/>
      <c r="P20" s="324"/>
      <c r="Q20" s="112"/>
    </row>
    <row r="21" spans="2:17" s="111" customFormat="1" ht="34.5" customHeight="1">
      <c r="B21" s="229" t="s">
        <v>134</v>
      </c>
      <c r="C21" s="85" t="s">
        <v>79</v>
      </c>
      <c r="D21" s="19" t="s">
        <v>59</v>
      </c>
      <c r="E21" s="208">
        <v>93584</v>
      </c>
      <c r="F21" s="81">
        <v>6</v>
      </c>
      <c r="G21" s="82">
        <v>476.45</v>
      </c>
      <c r="H21" s="83">
        <f>TRUNC(G21*$H$15+G21,2)</f>
        <v>608.09</v>
      </c>
      <c r="I21" s="83">
        <f>TRUNC(H21*F21,2)</f>
        <v>3648.54</v>
      </c>
      <c r="J21" s="130">
        <v>1</v>
      </c>
      <c r="K21" s="131" t="e">
        <f>(J21*#REF!)</f>
        <v>#REF!</v>
      </c>
      <c r="L21" s="110"/>
      <c r="N21" s="113"/>
    </row>
    <row r="22" spans="2:17" s="2" customFormat="1" ht="15.75" customHeight="1">
      <c r="B22" s="279" t="s">
        <v>6</v>
      </c>
      <c r="C22" s="280"/>
      <c r="D22" s="280"/>
      <c r="E22" s="280"/>
      <c r="F22" s="280"/>
      <c r="G22" s="282">
        <f>(100%)</f>
        <v>1</v>
      </c>
      <c r="H22" s="283"/>
      <c r="I22" s="230">
        <f>SUM(I19:I21)</f>
        <v>6728.87</v>
      </c>
      <c r="J22" s="128" t="e">
        <f>(K22/#REF!)</f>
        <v>#REF!</v>
      </c>
      <c r="K22" s="129" t="e">
        <f>SUM(K19:K21)</f>
        <v>#REF!</v>
      </c>
      <c r="L22" s="73"/>
      <c r="N22" s="7"/>
    </row>
    <row r="23" spans="2:17" s="111" customFormat="1" ht="18.75" customHeight="1">
      <c r="B23" s="228">
        <v>3</v>
      </c>
      <c r="C23" s="205" t="s">
        <v>5</v>
      </c>
      <c r="D23" s="293"/>
      <c r="E23" s="293"/>
      <c r="F23" s="293"/>
      <c r="G23" s="293"/>
      <c r="H23" s="293"/>
      <c r="I23" s="294"/>
      <c r="J23" s="110"/>
      <c r="K23" s="110"/>
      <c r="L23" s="114"/>
      <c r="N23" s="113"/>
    </row>
    <row r="24" spans="2:17" s="111" customFormat="1" ht="34.5" customHeight="1">
      <c r="B24" s="229" t="s">
        <v>130</v>
      </c>
      <c r="C24" s="78" t="s">
        <v>214</v>
      </c>
      <c r="D24" s="19" t="s">
        <v>61</v>
      </c>
      <c r="E24" s="80">
        <v>93358</v>
      </c>
      <c r="F24" s="81">
        <v>6.54</v>
      </c>
      <c r="G24" s="82">
        <v>58.94</v>
      </c>
      <c r="H24" s="83">
        <f>TRUNC((G24*$H$15)+G24,2)</f>
        <v>75.22</v>
      </c>
      <c r="I24" s="83">
        <f>TRUNC(H24*F24,2)</f>
        <v>491.93</v>
      </c>
      <c r="J24" s="130">
        <v>0</v>
      </c>
      <c r="K24" s="131" t="e">
        <f>(J24*#REF!)</f>
        <v>#REF!</v>
      </c>
      <c r="L24" s="110"/>
      <c r="N24" s="113"/>
    </row>
    <row r="25" spans="2:17" s="111" customFormat="1" ht="29.25" customHeight="1">
      <c r="B25" s="229" t="s">
        <v>135</v>
      </c>
      <c r="C25" s="78" t="s">
        <v>128</v>
      </c>
      <c r="D25" s="19" t="s">
        <v>61</v>
      </c>
      <c r="E25" s="206">
        <v>96995</v>
      </c>
      <c r="F25" s="81">
        <v>4.43</v>
      </c>
      <c r="G25" s="82">
        <v>35.729999999999997</v>
      </c>
      <c r="H25" s="83">
        <f>TRUNC((G25*$H$15)+G25,2)</f>
        <v>45.6</v>
      </c>
      <c r="I25" s="83">
        <f>TRUNC(H25*F25,2)</f>
        <v>202</v>
      </c>
      <c r="J25" s="130">
        <v>0</v>
      </c>
      <c r="K25" s="131" t="e">
        <f>(J25*#REF!)</f>
        <v>#REF!</v>
      </c>
      <c r="L25" s="110"/>
      <c r="N25" s="113"/>
    </row>
    <row r="26" spans="2:17" s="111" customFormat="1" ht="30" customHeight="1">
      <c r="B26" s="229" t="s">
        <v>136</v>
      </c>
      <c r="C26" s="78" t="s">
        <v>78</v>
      </c>
      <c r="D26" s="19" t="s">
        <v>59</v>
      </c>
      <c r="E26" s="80">
        <v>94097</v>
      </c>
      <c r="F26" s="81">
        <v>3.24</v>
      </c>
      <c r="G26" s="82">
        <v>4.3099999999999996</v>
      </c>
      <c r="H26" s="83">
        <f>TRUNC((G26*$H$15)+G26,2)</f>
        <v>5.5</v>
      </c>
      <c r="I26" s="83">
        <f>TRUNC(H26*F26,2)</f>
        <v>17.82</v>
      </c>
      <c r="J26" s="130">
        <v>0</v>
      </c>
      <c r="K26" s="131" t="e">
        <f>(J26*#REF!)</f>
        <v>#REF!</v>
      </c>
      <c r="L26" s="110"/>
      <c r="N26" s="113"/>
    </row>
    <row r="27" spans="2:17" s="2" customFormat="1" ht="15.75" customHeight="1">
      <c r="B27" s="279" t="s">
        <v>6</v>
      </c>
      <c r="C27" s="280"/>
      <c r="D27" s="280"/>
      <c r="E27" s="280"/>
      <c r="F27" s="280"/>
      <c r="G27" s="282">
        <f>(100%)</f>
        <v>1</v>
      </c>
      <c r="H27" s="283"/>
      <c r="I27" s="230">
        <f>SUM(I24:I26)</f>
        <v>711.75000000000011</v>
      </c>
      <c r="J27" s="128">
        <v>0</v>
      </c>
      <c r="K27" s="129" t="e">
        <f>SUM(K23:K26)</f>
        <v>#REF!</v>
      </c>
      <c r="L27" s="73"/>
      <c r="N27" s="7"/>
    </row>
    <row r="28" spans="2:17" s="111" customFormat="1" ht="16.5" customHeight="1">
      <c r="B28" s="228">
        <v>4</v>
      </c>
      <c r="C28" s="21" t="s">
        <v>39</v>
      </c>
      <c r="D28" s="311"/>
      <c r="E28" s="311"/>
      <c r="F28" s="311"/>
      <c r="G28" s="311"/>
      <c r="H28" s="311"/>
      <c r="I28" s="312"/>
      <c r="J28" s="110"/>
      <c r="K28" s="110"/>
      <c r="L28" s="115"/>
      <c r="N28" s="113"/>
    </row>
    <row r="29" spans="2:17" s="111" customFormat="1" ht="42" customHeight="1">
      <c r="B29" s="229" t="s">
        <v>137</v>
      </c>
      <c r="C29" s="209" t="s">
        <v>74</v>
      </c>
      <c r="D29" s="19" t="s">
        <v>61</v>
      </c>
      <c r="E29" s="80">
        <v>94962</v>
      </c>
      <c r="F29" s="81">
        <v>0.94</v>
      </c>
      <c r="G29" s="82">
        <v>261.51</v>
      </c>
      <c r="H29" s="83">
        <f>TRUNC((G29*$H$15)+G29,2)</f>
        <v>333.76</v>
      </c>
      <c r="I29" s="83">
        <f>TRUNC(H29*F29,2)</f>
        <v>313.73</v>
      </c>
      <c r="J29" s="130">
        <v>0</v>
      </c>
      <c r="K29" s="131" t="e">
        <f>(J29*#REF!)</f>
        <v>#REF!</v>
      </c>
      <c r="L29" s="110"/>
      <c r="N29" s="113"/>
    </row>
    <row r="30" spans="2:17" s="111" customFormat="1" ht="30" customHeight="1">
      <c r="B30" s="229" t="s">
        <v>138</v>
      </c>
      <c r="C30" s="78" t="s">
        <v>84</v>
      </c>
      <c r="D30" s="19" t="s">
        <v>61</v>
      </c>
      <c r="E30" s="80">
        <v>94965</v>
      </c>
      <c r="F30" s="81">
        <v>5.77</v>
      </c>
      <c r="G30" s="82">
        <v>330.48</v>
      </c>
      <c r="H30" s="83">
        <f t="shared" ref="H30:H35" si="0">TRUNC((G30*$H$15)+G30,2)</f>
        <v>421.79</v>
      </c>
      <c r="I30" s="83">
        <f t="shared" ref="I30:I35" si="1">TRUNC(H30*F30,2)</f>
        <v>2433.7199999999998</v>
      </c>
      <c r="J30" s="130">
        <v>0</v>
      </c>
      <c r="K30" s="131" t="e">
        <f>(J30*#REF!)</f>
        <v>#REF!</v>
      </c>
      <c r="L30" s="110"/>
      <c r="N30" s="113"/>
    </row>
    <row r="31" spans="2:17" s="108" customFormat="1" ht="54.75" customHeight="1">
      <c r="B31" s="229" t="s">
        <v>139</v>
      </c>
      <c r="C31" s="78" t="s">
        <v>73</v>
      </c>
      <c r="D31" s="19" t="s">
        <v>59</v>
      </c>
      <c r="E31" s="80">
        <v>92422</v>
      </c>
      <c r="F31" s="81">
        <v>25.58</v>
      </c>
      <c r="G31" s="82">
        <v>49.38</v>
      </c>
      <c r="H31" s="83">
        <f t="shared" si="0"/>
        <v>63.02</v>
      </c>
      <c r="I31" s="83">
        <f t="shared" si="1"/>
        <v>1612.05</v>
      </c>
      <c r="J31" s="130">
        <v>0</v>
      </c>
      <c r="K31" s="131" t="e">
        <f>(J31*#REF!)</f>
        <v>#REF!</v>
      </c>
      <c r="L31" s="110"/>
      <c r="N31" s="116"/>
    </row>
    <row r="32" spans="2:17" s="108" customFormat="1" ht="44.25" customHeight="1">
      <c r="B32" s="229" t="s">
        <v>140</v>
      </c>
      <c r="C32" s="78" t="s">
        <v>90</v>
      </c>
      <c r="D32" s="19" t="s">
        <v>85</v>
      </c>
      <c r="E32" s="80">
        <v>96543</v>
      </c>
      <c r="F32" s="81">
        <v>19</v>
      </c>
      <c r="G32" s="82">
        <v>11.84</v>
      </c>
      <c r="H32" s="83">
        <f t="shared" si="0"/>
        <v>15.11</v>
      </c>
      <c r="I32" s="83">
        <f t="shared" si="1"/>
        <v>287.08999999999997</v>
      </c>
      <c r="J32" s="130">
        <v>0</v>
      </c>
      <c r="K32" s="131" t="e">
        <f>(J32*#REF!)</f>
        <v>#REF!</v>
      </c>
      <c r="L32" s="110"/>
      <c r="N32" s="116"/>
    </row>
    <row r="33" spans="2:14" s="108" customFormat="1" ht="44.25" customHeight="1">
      <c r="B33" s="229" t="s">
        <v>489</v>
      </c>
      <c r="C33" s="78" t="s">
        <v>92</v>
      </c>
      <c r="D33" s="19" t="s">
        <v>85</v>
      </c>
      <c r="E33" s="80">
        <v>96545</v>
      </c>
      <c r="F33" s="81">
        <v>33</v>
      </c>
      <c r="G33" s="82">
        <v>10.01</v>
      </c>
      <c r="H33" s="83">
        <f t="shared" si="0"/>
        <v>12.77</v>
      </c>
      <c r="I33" s="83">
        <f t="shared" si="1"/>
        <v>421.41</v>
      </c>
      <c r="J33" s="130">
        <v>0</v>
      </c>
      <c r="K33" s="131" t="e">
        <f>(J33*#REF!)</f>
        <v>#REF!</v>
      </c>
      <c r="L33" s="110"/>
      <c r="N33" s="116"/>
    </row>
    <row r="34" spans="2:14" s="108" customFormat="1" ht="44.25" customHeight="1">
      <c r="B34" s="229" t="s">
        <v>141</v>
      </c>
      <c r="C34" s="78" t="s">
        <v>89</v>
      </c>
      <c r="D34" s="19" t="s">
        <v>85</v>
      </c>
      <c r="E34" s="80">
        <v>96546</v>
      </c>
      <c r="F34" s="81">
        <v>43</v>
      </c>
      <c r="G34" s="82">
        <v>8.1999999999999993</v>
      </c>
      <c r="H34" s="83">
        <f t="shared" si="0"/>
        <v>10.46</v>
      </c>
      <c r="I34" s="83">
        <f t="shared" si="1"/>
        <v>449.78</v>
      </c>
      <c r="J34" s="130">
        <v>0</v>
      </c>
      <c r="K34" s="131" t="e">
        <f>(J34*#REF!)</f>
        <v>#REF!</v>
      </c>
      <c r="L34" s="110"/>
      <c r="N34" s="116"/>
    </row>
    <row r="35" spans="2:14" s="108" customFormat="1" ht="44.25" customHeight="1">
      <c r="B35" s="229" t="s">
        <v>142</v>
      </c>
      <c r="C35" s="78" t="s">
        <v>91</v>
      </c>
      <c r="D35" s="19" t="s">
        <v>85</v>
      </c>
      <c r="E35" s="80">
        <v>96547</v>
      </c>
      <c r="F35" s="81">
        <v>82</v>
      </c>
      <c r="G35" s="82">
        <v>7.3</v>
      </c>
      <c r="H35" s="83">
        <f t="shared" si="0"/>
        <v>9.31</v>
      </c>
      <c r="I35" s="83">
        <f t="shared" si="1"/>
        <v>763.42</v>
      </c>
      <c r="J35" s="130">
        <v>0</v>
      </c>
      <c r="K35" s="131" t="e">
        <f>(J35*#REF!)</f>
        <v>#REF!</v>
      </c>
      <c r="L35" s="110"/>
      <c r="N35" s="116"/>
    </row>
    <row r="36" spans="2:14" s="1" customFormat="1" ht="12.75" customHeight="1">
      <c r="B36" s="279" t="s">
        <v>6</v>
      </c>
      <c r="C36" s="280"/>
      <c r="D36" s="280"/>
      <c r="E36" s="280"/>
      <c r="F36" s="280"/>
      <c r="G36" s="282">
        <f>(100%)</f>
        <v>1</v>
      </c>
      <c r="H36" s="283"/>
      <c r="I36" s="230">
        <f>SUM(I29:I35)</f>
        <v>6281.2</v>
      </c>
      <c r="J36" s="128" t="e">
        <f>(K36/#REF!)</f>
        <v>#REF!</v>
      </c>
      <c r="K36" s="129" t="e">
        <f>SUM(K30:K35)</f>
        <v>#REF!</v>
      </c>
      <c r="L36" s="73"/>
      <c r="N36" s="6"/>
    </row>
    <row r="37" spans="2:14" s="111" customFormat="1" ht="17.25" customHeight="1">
      <c r="B37" s="228">
        <v>5</v>
      </c>
      <c r="C37" s="21" t="s">
        <v>38</v>
      </c>
      <c r="D37" s="311"/>
      <c r="E37" s="311"/>
      <c r="F37" s="311"/>
      <c r="G37" s="311"/>
      <c r="H37" s="311"/>
      <c r="I37" s="312"/>
      <c r="J37" s="110"/>
      <c r="K37" s="110"/>
      <c r="L37" s="115"/>
      <c r="N37" s="113"/>
    </row>
    <row r="38" spans="2:14" s="108" customFormat="1" ht="33.75" customHeight="1">
      <c r="B38" s="229" t="s">
        <v>143</v>
      </c>
      <c r="C38" s="78" t="s">
        <v>75</v>
      </c>
      <c r="D38" s="19" t="s">
        <v>61</v>
      </c>
      <c r="E38" s="80">
        <v>94965</v>
      </c>
      <c r="F38" s="81">
        <v>3.22</v>
      </c>
      <c r="G38" s="82">
        <v>330.48</v>
      </c>
      <c r="H38" s="83">
        <f>TRUNC((G38*$H$15)+G38,2)</f>
        <v>421.79</v>
      </c>
      <c r="I38" s="83">
        <f>TRUNC(H38*F38,2)</f>
        <v>1358.16</v>
      </c>
      <c r="J38" s="130">
        <v>0</v>
      </c>
      <c r="K38" s="131" t="e">
        <f>(J38*#REF!)</f>
        <v>#REF!</v>
      </c>
      <c r="L38" s="110"/>
      <c r="N38" s="116"/>
    </row>
    <row r="39" spans="2:14" s="108" customFormat="1" ht="54.75" customHeight="1">
      <c r="B39" s="229" t="s">
        <v>144</v>
      </c>
      <c r="C39" s="78" t="s">
        <v>73</v>
      </c>
      <c r="D39" s="19" t="s">
        <v>59</v>
      </c>
      <c r="E39" s="80">
        <v>92422</v>
      </c>
      <c r="F39" s="81">
        <v>45.84</v>
      </c>
      <c r="G39" s="82">
        <v>49.38</v>
      </c>
      <c r="H39" s="83">
        <f t="shared" ref="H39:H44" si="2">TRUNC((G39*$H$15)+G39,2)</f>
        <v>63.02</v>
      </c>
      <c r="I39" s="83">
        <f t="shared" ref="I39:I42" si="3">TRUNC(H39*F39,2)</f>
        <v>2888.83</v>
      </c>
      <c r="J39" s="130">
        <v>0</v>
      </c>
      <c r="K39" s="131" t="e">
        <f>(J39*#REF!)</f>
        <v>#REF!</v>
      </c>
      <c r="L39" s="110"/>
      <c r="N39" s="116"/>
    </row>
    <row r="40" spans="2:14" s="108" customFormat="1" ht="47.25" customHeight="1">
      <c r="B40" s="229" t="s">
        <v>145</v>
      </c>
      <c r="C40" s="78" t="s">
        <v>86</v>
      </c>
      <c r="D40" s="19" t="s">
        <v>85</v>
      </c>
      <c r="E40" s="80">
        <v>92775</v>
      </c>
      <c r="F40" s="81">
        <v>79</v>
      </c>
      <c r="G40" s="82">
        <v>11.91</v>
      </c>
      <c r="H40" s="83">
        <f t="shared" si="2"/>
        <v>15.2</v>
      </c>
      <c r="I40" s="83">
        <f t="shared" si="3"/>
        <v>1200.8</v>
      </c>
      <c r="J40" s="130">
        <v>0</v>
      </c>
      <c r="K40" s="131" t="e">
        <f>(J40*#REF!)</f>
        <v>#REF!</v>
      </c>
      <c r="L40" s="110"/>
      <c r="N40" s="116"/>
    </row>
    <row r="41" spans="2:14" s="108" customFormat="1" ht="48" customHeight="1">
      <c r="B41" s="229" t="s">
        <v>376</v>
      </c>
      <c r="C41" s="78" t="s">
        <v>87</v>
      </c>
      <c r="D41" s="19" t="s">
        <v>85</v>
      </c>
      <c r="E41" s="80">
        <v>92777</v>
      </c>
      <c r="F41" s="81">
        <v>48</v>
      </c>
      <c r="G41" s="82">
        <v>10</v>
      </c>
      <c r="H41" s="83">
        <f t="shared" si="2"/>
        <v>12.76</v>
      </c>
      <c r="I41" s="83">
        <f t="shared" si="3"/>
        <v>612.48</v>
      </c>
      <c r="J41" s="130">
        <v>0</v>
      </c>
      <c r="K41" s="131" t="e">
        <f>(J41*#REF!)</f>
        <v>#REF!</v>
      </c>
      <c r="L41" s="110"/>
      <c r="N41" s="116"/>
    </row>
    <row r="42" spans="2:14" s="108" customFormat="1" ht="55.5" customHeight="1">
      <c r="B42" s="229" t="s">
        <v>146</v>
      </c>
      <c r="C42" s="78" t="s">
        <v>88</v>
      </c>
      <c r="D42" s="19" t="s">
        <v>85</v>
      </c>
      <c r="E42" s="80">
        <v>92778</v>
      </c>
      <c r="F42" s="81">
        <v>121</v>
      </c>
      <c r="G42" s="82">
        <v>8.14</v>
      </c>
      <c r="H42" s="83">
        <f t="shared" si="2"/>
        <v>10.38</v>
      </c>
      <c r="I42" s="83">
        <f t="shared" si="3"/>
        <v>1255.98</v>
      </c>
      <c r="J42" s="130">
        <v>0</v>
      </c>
      <c r="K42" s="131" t="e">
        <f>(J42*#REF!)</f>
        <v>#REF!</v>
      </c>
      <c r="L42" s="110"/>
      <c r="N42" s="116"/>
    </row>
    <row r="43" spans="2:14" s="1" customFormat="1" ht="15" customHeight="1">
      <c r="B43" s="286" t="s">
        <v>40</v>
      </c>
      <c r="C43" s="287"/>
      <c r="D43" s="94"/>
      <c r="E43" s="95"/>
      <c r="F43" s="222"/>
      <c r="G43" s="96"/>
      <c r="H43" s="97"/>
      <c r="I43" s="83"/>
      <c r="J43" s="126">
        <v>0</v>
      </c>
      <c r="K43" s="127" t="e">
        <f>(J43*#REF!)</f>
        <v>#REF!</v>
      </c>
      <c r="L43" s="72"/>
      <c r="N43" s="6"/>
    </row>
    <row r="44" spans="2:14" s="108" customFormat="1" ht="54" customHeight="1">
      <c r="B44" s="229" t="s">
        <v>147</v>
      </c>
      <c r="C44" s="78" t="s">
        <v>64</v>
      </c>
      <c r="D44" s="19" t="s">
        <v>61</v>
      </c>
      <c r="E44" s="91" t="s">
        <v>531</v>
      </c>
      <c r="F44" s="81">
        <v>9.68</v>
      </c>
      <c r="G44" s="82">
        <v>121.87</v>
      </c>
      <c r="H44" s="83">
        <f t="shared" si="2"/>
        <v>155.54</v>
      </c>
      <c r="I44" s="83">
        <f>TRUNC(H44*F44,2)</f>
        <v>1505.62</v>
      </c>
      <c r="J44" s="130">
        <v>0</v>
      </c>
      <c r="K44" s="131" t="e">
        <f>(J44*#REF!)</f>
        <v>#REF!</v>
      </c>
      <c r="L44" s="110"/>
      <c r="N44" s="116"/>
    </row>
    <row r="45" spans="2:14" s="1" customFormat="1" ht="12.75" customHeight="1">
      <c r="B45" s="279" t="s">
        <v>6</v>
      </c>
      <c r="C45" s="280"/>
      <c r="D45" s="280"/>
      <c r="E45" s="280"/>
      <c r="F45" s="280"/>
      <c r="G45" s="282">
        <f>(100%)</f>
        <v>1</v>
      </c>
      <c r="H45" s="283"/>
      <c r="I45" s="230">
        <f>SUM(I38:I44)</f>
        <v>8821.869999999999</v>
      </c>
      <c r="J45" s="128" t="e">
        <f>(K45/#REF!)</f>
        <v>#REF!</v>
      </c>
      <c r="K45" s="129" t="e">
        <f>SUM(K38:K44)</f>
        <v>#REF!</v>
      </c>
      <c r="L45" s="73"/>
      <c r="N45" s="6"/>
    </row>
    <row r="46" spans="2:14" s="1" customFormat="1">
      <c r="B46" s="228">
        <v>6</v>
      </c>
      <c r="C46" s="61" t="s">
        <v>41</v>
      </c>
      <c r="D46" s="455"/>
      <c r="E46" s="455"/>
      <c r="F46" s="455"/>
      <c r="G46" s="455"/>
      <c r="H46" s="455"/>
      <c r="I46" s="456"/>
      <c r="J46" s="79"/>
      <c r="K46" s="79"/>
      <c r="L46" s="74"/>
      <c r="N46" s="6"/>
    </row>
    <row r="47" spans="2:14" s="111" customFormat="1" ht="45" customHeight="1">
      <c r="B47" s="229" t="s">
        <v>148</v>
      </c>
      <c r="C47" s="209" t="s">
        <v>129</v>
      </c>
      <c r="D47" s="19" t="s">
        <v>59</v>
      </c>
      <c r="E47" s="210" t="s">
        <v>65</v>
      </c>
      <c r="F47" s="17">
        <v>2.78</v>
      </c>
      <c r="G47" s="82">
        <v>9.02</v>
      </c>
      <c r="H47" s="83">
        <f>TRUNC((G47*$H$15)+G47,2)</f>
        <v>11.51</v>
      </c>
      <c r="I47" s="83">
        <f>TRUNC(H47*F47,2)</f>
        <v>31.99</v>
      </c>
      <c r="J47" s="130">
        <v>0</v>
      </c>
      <c r="K47" s="131" t="e">
        <f>(J47*#REF!)</f>
        <v>#REF!</v>
      </c>
      <c r="L47" s="110"/>
      <c r="N47" s="113"/>
    </row>
    <row r="48" spans="2:14" s="1" customFormat="1" ht="12.75" customHeight="1">
      <c r="B48" s="279" t="s">
        <v>6</v>
      </c>
      <c r="C48" s="280"/>
      <c r="D48" s="280"/>
      <c r="E48" s="280"/>
      <c r="F48" s="280"/>
      <c r="G48" s="282">
        <f>(100%)</f>
        <v>1</v>
      </c>
      <c r="H48" s="283"/>
      <c r="I48" s="230">
        <f>SUM(I47:I47)</f>
        <v>31.99</v>
      </c>
      <c r="J48" s="128">
        <v>0</v>
      </c>
      <c r="K48" s="129" t="e">
        <f>SUM(K47)</f>
        <v>#REF!</v>
      </c>
      <c r="L48" s="73"/>
      <c r="N48" s="6"/>
    </row>
    <row r="49" spans="2:14" s="118" customFormat="1" ht="19.5" customHeight="1">
      <c r="B49" s="228">
        <v>7</v>
      </c>
      <c r="C49" s="21" t="s">
        <v>42</v>
      </c>
      <c r="D49" s="284"/>
      <c r="E49" s="284"/>
      <c r="F49" s="284"/>
      <c r="G49" s="284"/>
      <c r="H49" s="284"/>
      <c r="I49" s="285"/>
      <c r="J49" s="110"/>
      <c r="K49" s="110"/>
      <c r="L49" s="117"/>
      <c r="N49" s="119"/>
    </row>
    <row r="50" spans="2:14" s="118" customFormat="1" ht="57.75" customHeight="1">
      <c r="B50" s="229" t="s">
        <v>149</v>
      </c>
      <c r="C50" s="209" t="s">
        <v>82</v>
      </c>
      <c r="D50" s="19" t="s">
        <v>59</v>
      </c>
      <c r="E50" s="80">
        <v>87521</v>
      </c>
      <c r="F50" s="81">
        <v>82.42</v>
      </c>
      <c r="G50" s="82">
        <v>59.28</v>
      </c>
      <c r="H50" s="83">
        <f>TRUNC(G50*$H$15+G50,2)</f>
        <v>75.650000000000006</v>
      </c>
      <c r="I50" s="83">
        <f>TRUNC(H50*F50,2)</f>
        <v>6235.07</v>
      </c>
      <c r="J50" s="130">
        <v>0</v>
      </c>
      <c r="K50" s="131" t="e">
        <f>(J50*#REF!)</f>
        <v>#REF!</v>
      </c>
      <c r="L50" s="110"/>
      <c r="N50" s="119"/>
    </row>
    <row r="51" spans="2:14" s="118" customFormat="1" ht="66.75" customHeight="1">
      <c r="B51" s="229" t="s">
        <v>150</v>
      </c>
      <c r="C51" s="209" t="s">
        <v>83</v>
      </c>
      <c r="D51" s="19" t="s">
        <v>59</v>
      </c>
      <c r="E51" s="80">
        <v>87493</v>
      </c>
      <c r="F51" s="81">
        <v>5.97</v>
      </c>
      <c r="G51" s="82">
        <v>63.79</v>
      </c>
      <c r="H51" s="83">
        <f>TRUNC(G51*$H$15+G51,2)</f>
        <v>81.41</v>
      </c>
      <c r="I51" s="83">
        <f>TRUNC(H51*F51,2)</f>
        <v>486.01</v>
      </c>
      <c r="J51" s="130">
        <v>0</v>
      </c>
      <c r="K51" s="131" t="e">
        <f>(J51*#REF!)</f>
        <v>#REF!</v>
      </c>
      <c r="L51" s="110"/>
      <c r="N51" s="119"/>
    </row>
    <row r="52" spans="2:14" s="118" customFormat="1" ht="31.5" customHeight="1">
      <c r="B52" s="229" t="s">
        <v>151</v>
      </c>
      <c r="C52" s="78" t="s">
        <v>365</v>
      </c>
      <c r="D52" s="19" t="s">
        <v>58</v>
      </c>
      <c r="E52" s="80">
        <v>93186</v>
      </c>
      <c r="F52" s="81">
        <v>35.4</v>
      </c>
      <c r="G52" s="82">
        <v>38.06</v>
      </c>
      <c r="H52" s="83">
        <f>TRUNC(G52*$H$15+G52,2)</f>
        <v>48.57</v>
      </c>
      <c r="I52" s="83">
        <f>TRUNC(H52*F52,2)</f>
        <v>1719.37</v>
      </c>
      <c r="J52" s="130">
        <v>0</v>
      </c>
      <c r="K52" s="131" t="e">
        <f>(J52*#REF!)</f>
        <v>#REF!</v>
      </c>
      <c r="L52" s="110"/>
      <c r="N52" s="119"/>
    </row>
    <row r="53" spans="2:14" s="118" customFormat="1" ht="39.75" customHeight="1">
      <c r="B53" s="229" t="s">
        <v>152</v>
      </c>
      <c r="C53" s="78" t="s">
        <v>366</v>
      </c>
      <c r="D53" s="19" t="s">
        <v>58</v>
      </c>
      <c r="E53" s="80">
        <v>93187</v>
      </c>
      <c r="F53" s="81">
        <v>3.8</v>
      </c>
      <c r="G53" s="82">
        <v>43.69</v>
      </c>
      <c r="H53" s="83">
        <f>TRUNC(G53*$H$15+G53,2)</f>
        <v>55.76</v>
      </c>
      <c r="I53" s="83">
        <f>TRUNC(H53*F53,2)</f>
        <v>211.88</v>
      </c>
      <c r="J53" s="130">
        <v>0</v>
      </c>
      <c r="K53" s="131" t="e">
        <f>(J53*#REF!)</f>
        <v>#REF!</v>
      </c>
      <c r="L53" s="110"/>
      <c r="N53" s="119"/>
    </row>
    <row r="54" spans="2:14" s="118" customFormat="1" ht="39.75" customHeight="1">
      <c r="B54" s="229" t="s">
        <v>377</v>
      </c>
      <c r="C54" s="78" t="s">
        <v>367</v>
      </c>
      <c r="D54" s="19" t="s">
        <v>58</v>
      </c>
      <c r="E54" s="80">
        <v>93189</v>
      </c>
      <c r="F54" s="81">
        <v>2.4</v>
      </c>
      <c r="G54" s="82">
        <v>44.19</v>
      </c>
      <c r="H54" s="83">
        <f>TRUNC(G54*$H$15+G54,2)</f>
        <v>56.39</v>
      </c>
      <c r="I54" s="83">
        <f>TRUNC(H54*F54,2)</f>
        <v>135.33000000000001</v>
      </c>
      <c r="J54" s="130">
        <v>0</v>
      </c>
      <c r="K54" s="131" t="e">
        <f>(J54*#REF!)</f>
        <v>#REF!</v>
      </c>
      <c r="L54" s="110"/>
      <c r="N54" s="119"/>
    </row>
    <row r="55" spans="2:14" s="1" customFormat="1" ht="15" customHeight="1">
      <c r="B55" s="279" t="s">
        <v>6</v>
      </c>
      <c r="C55" s="280"/>
      <c r="D55" s="280"/>
      <c r="E55" s="280"/>
      <c r="F55" s="280"/>
      <c r="G55" s="282">
        <f>(100%)</f>
        <v>1</v>
      </c>
      <c r="H55" s="283"/>
      <c r="I55" s="230">
        <f>SUM(I50:I54)</f>
        <v>8787.66</v>
      </c>
      <c r="J55" s="128" t="e">
        <f>(K55/#REF!)</f>
        <v>#REF!</v>
      </c>
      <c r="K55" s="129" t="e">
        <f>SUM(K51:K52)</f>
        <v>#REF!</v>
      </c>
      <c r="L55" s="73"/>
      <c r="N55" s="6"/>
    </row>
    <row r="56" spans="2:14" s="118" customFormat="1" ht="19.5" customHeight="1">
      <c r="B56" s="228">
        <v>8</v>
      </c>
      <c r="C56" s="21" t="s">
        <v>43</v>
      </c>
      <c r="D56" s="284"/>
      <c r="E56" s="284"/>
      <c r="F56" s="284"/>
      <c r="G56" s="284"/>
      <c r="H56" s="284"/>
      <c r="I56" s="285"/>
      <c r="J56" s="110"/>
      <c r="K56" s="110"/>
      <c r="L56" s="117"/>
      <c r="N56" s="119"/>
    </row>
    <row r="57" spans="2:14" s="118" customFormat="1" ht="42.75" customHeight="1">
      <c r="B57" s="229" t="s">
        <v>153</v>
      </c>
      <c r="C57" s="209" t="s">
        <v>66</v>
      </c>
      <c r="D57" s="19" t="s">
        <v>59</v>
      </c>
      <c r="E57" s="80">
        <v>87905</v>
      </c>
      <c r="F57" s="81">
        <v>103.47</v>
      </c>
      <c r="G57" s="82">
        <v>6.12</v>
      </c>
      <c r="H57" s="83">
        <f t="shared" ref="H57:H58" si="4">TRUNC(G57*$H$15+G57,2)</f>
        <v>7.81</v>
      </c>
      <c r="I57" s="83">
        <f t="shared" ref="I57:I58" si="5">TRUNC(H57*F57,2)</f>
        <v>808.1</v>
      </c>
      <c r="J57" s="130">
        <v>0</v>
      </c>
      <c r="K57" s="131" t="e">
        <f>(J57*#REF!)</f>
        <v>#REF!</v>
      </c>
      <c r="L57" s="110"/>
      <c r="N57" s="119"/>
    </row>
    <row r="58" spans="2:14" s="118" customFormat="1" ht="39.6">
      <c r="B58" s="229" t="s">
        <v>154</v>
      </c>
      <c r="C58" s="78" t="s">
        <v>67</v>
      </c>
      <c r="D58" s="19" t="s">
        <v>59</v>
      </c>
      <c r="E58" s="80">
        <v>87775</v>
      </c>
      <c r="F58" s="81">
        <v>181.21</v>
      </c>
      <c r="G58" s="82">
        <v>38.86</v>
      </c>
      <c r="H58" s="83">
        <f t="shared" si="4"/>
        <v>49.59</v>
      </c>
      <c r="I58" s="83">
        <f t="shared" si="5"/>
        <v>8986.2000000000007</v>
      </c>
      <c r="J58" s="130">
        <v>0</v>
      </c>
      <c r="K58" s="131" t="e">
        <f>(J58*#REF!)</f>
        <v>#REF!</v>
      </c>
      <c r="L58" s="110"/>
      <c r="N58" s="119"/>
    </row>
    <row r="59" spans="2:14" s="118" customFormat="1" ht="52.8">
      <c r="B59" s="229" t="s">
        <v>155</v>
      </c>
      <c r="C59" s="78" t="s">
        <v>526</v>
      </c>
      <c r="D59" s="19" t="s">
        <v>59</v>
      </c>
      <c r="E59" s="80">
        <v>87775</v>
      </c>
      <c r="F59" s="81">
        <v>130.6</v>
      </c>
      <c r="G59" s="82">
        <v>38.86</v>
      </c>
      <c r="H59" s="83">
        <f t="shared" ref="H59" si="6">TRUNC(G59*$H$15+G59,2)</f>
        <v>49.59</v>
      </c>
      <c r="I59" s="83">
        <f t="shared" ref="I59" si="7">TRUNC(H59*F59,2)</f>
        <v>6476.45</v>
      </c>
      <c r="J59" s="130">
        <v>0</v>
      </c>
      <c r="K59" s="131" t="e">
        <f>(J59*#REF!)</f>
        <v>#REF!</v>
      </c>
      <c r="L59" s="110"/>
      <c r="N59" s="119"/>
    </row>
    <row r="60" spans="2:14" s="118" customFormat="1" ht="58.5" customHeight="1">
      <c r="B60" s="229" t="s">
        <v>156</v>
      </c>
      <c r="C60" s="78" t="s">
        <v>360</v>
      </c>
      <c r="D60" s="84" t="s">
        <v>63</v>
      </c>
      <c r="E60" s="80">
        <v>87272</v>
      </c>
      <c r="F60" s="81">
        <v>24.76</v>
      </c>
      <c r="G60" s="82">
        <v>51.84</v>
      </c>
      <c r="H60" s="83">
        <f t="shared" ref="H60" si="8">TRUNC(G60*$H$15+G60,2)</f>
        <v>66.16</v>
      </c>
      <c r="I60" s="83">
        <f t="shared" ref="I60" si="9">TRUNC(H60*F60,2)</f>
        <v>1638.12</v>
      </c>
      <c r="J60" s="130">
        <v>0</v>
      </c>
      <c r="K60" s="131" t="e">
        <f>(J60*#REF!)</f>
        <v>#REF!</v>
      </c>
      <c r="L60" s="110"/>
      <c r="N60" s="119"/>
    </row>
    <row r="61" spans="2:14" s="118" customFormat="1" ht="57" customHeight="1">
      <c r="B61" s="229" t="s">
        <v>157</v>
      </c>
      <c r="C61" s="78" t="s">
        <v>361</v>
      </c>
      <c r="D61" s="84" t="s">
        <v>63</v>
      </c>
      <c r="E61" s="80">
        <v>87273</v>
      </c>
      <c r="F61" s="81">
        <v>91.05</v>
      </c>
      <c r="G61" s="82">
        <v>44.19</v>
      </c>
      <c r="H61" s="83">
        <f t="shared" ref="H61" si="10">TRUNC(G61*$H$15+G61,2)</f>
        <v>56.39</v>
      </c>
      <c r="I61" s="83">
        <f t="shared" ref="I61" si="11">TRUNC(H61*F61,2)</f>
        <v>5134.3</v>
      </c>
      <c r="J61" s="130">
        <v>0</v>
      </c>
      <c r="K61" s="131" t="e">
        <f>(J61*#REF!)</f>
        <v>#REF!</v>
      </c>
      <c r="L61" s="110"/>
      <c r="N61" s="119"/>
    </row>
    <row r="62" spans="2:14" s="118" customFormat="1" ht="52.8">
      <c r="B62" s="229" t="s">
        <v>549</v>
      </c>
      <c r="C62" s="78" t="s">
        <v>362</v>
      </c>
      <c r="D62" s="84" t="s">
        <v>63</v>
      </c>
      <c r="E62" s="80">
        <v>87274</v>
      </c>
      <c r="F62" s="81">
        <v>3.12</v>
      </c>
      <c r="G62" s="82">
        <v>53.05</v>
      </c>
      <c r="H62" s="83">
        <f t="shared" ref="H62" si="12">TRUNC(G62*$H$15+G62,2)</f>
        <v>67.7</v>
      </c>
      <c r="I62" s="83">
        <f t="shared" ref="I62" si="13">TRUNC(H62*F62,2)</f>
        <v>211.22</v>
      </c>
      <c r="J62" s="130">
        <v>0</v>
      </c>
      <c r="K62" s="131" t="e">
        <f>(J62*#REF!)</f>
        <v>#REF!</v>
      </c>
      <c r="L62" s="110"/>
      <c r="N62" s="119"/>
    </row>
    <row r="63" spans="2:14" s="1" customFormat="1" ht="12.75" customHeight="1">
      <c r="B63" s="279" t="s">
        <v>6</v>
      </c>
      <c r="C63" s="280"/>
      <c r="D63" s="280"/>
      <c r="E63" s="280"/>
      <c r="F63" s="280"/>
      <c r="G63" s="282">
        <f>(100%)</f>
        <v>1</v>
      </c>
      <c r="H63" s="283"/>
      <c r="I63" s="230">
        <f>SUM(I57:I62)</f>
        <v>23254.39</v>
      </c>
      <c r="J63" s="132" t="e">
        <f>(K63/#REF!)</f>
        <v>#REF!</v>
      </c>
      <c r="K63" s="129" t="e">
        <f>SUM(K57:K62)</f>
        <v>#REF!</v>
      </c>
      <c r="L63" s="73"/>
      <c r="N63" s="6"/>
    </row>
    <row r="64" spans="2:14" s="118" customFormat="1">
      <c r="B64" s="228">
        <v>9</v>
      </c>
      <c r="C64" s="62" t="s">
        <v>44</v>
      </c>
      <c r="D64" s="284"/>
      <c r="E64" s="284"/>
      <c r="F64" s="284"/>
      <c r="G64" s="284"/>
      <c r="H64" s="284"/>
      <c r="I64" s="285"/>
      <c r="J64" s="110"/>
      <c r="K64" s="110"/>
      <c r="L64" s="117"/>
      <c r="N64" s="119"/>
    </row>
    <row r="65" spans="2:14" s="140" customFormat="1" ht="26.4">
      <c r="B65" s="229" t="s">
        <v>158</v>
      </c>
      <c r="C65" s="78" t="s">
        <v>373</v>
      </c>
      <c r="D65" s="19" t="s">
        <v>58</v>
      </c>
      <c r="E65" s="80">
        <v>94231</v>
      </c>
      <c r="F65" s="81">
        <v>86.18</v>
      </c>
      <c r="G65" s="82">
        <v>29.18</v>
      </c>
      <c r="H65" s="83">
        <f t="shared" ref="H65" si="14">TRUNC(G65*$H$15+G65,2)</f>
        <v>37.24</v>
      </c>
      <c r="I65" s="83">
        <f t="shared" ref="I65" si="15">TRUNC(H65*F65,2)</f>
        <v>3209.34</v>
      </c>
      <c r="J65" s="137">
        <v>0</v>
      </c>
      <c r="K65" s="138" t="e">
        <f>(J65*#REF!)</f>
        <v>#REF!</v>
      </c>
      <c r="L65" s="139"/>
      <c r="N65" s="141"/>
    </row>
    <row r="66" spans="2:14" s="140" customFormat="1" ht="26.4">
      <c r="B66" s="229" t="s">
        <v>159</v>
      </c>
      <c r="C66" s="78" t="s">
        <v>56</v>
      </c>
      <c r="D66" s="19" t="s">
        <v>58</v>
      </c>
      <c r="E66" s="80">
        <v>94231</v>
      </c>
      <c r="F66" s="81">
        <v>63.33</v>
      </c>
      <c r="G66" s="82">
        <v>29.18</v>
      </c>
      <c r="H66" s="83">
        <f t="shared" ref="H66:H67" si="16">TRUNC(G66*$H$15+G66,2)</f>
        <v>37.24</v>
      </c>
      <c r="I66" s="83">
        <f t="shared" ref="I66:I67" si="17">TRUNC(H66*F66,2)</f>
        <v>2358.4</v>
      </c>
      <c r="J66" s="137">
        <v>0</v>
      </c>
      <c r="K66" s="138" t="e">
        <f>(J66*#REF!)</f>
        <v>#REF!</v>
      </c>
      <c r="L66" s="139"/>
      <c r="N66" s="141"/>
    </row>
    <row r="67" spans="2:14" s="140" customFormat="1" ht="39.6">
      <c r="B67" s="229" t="s">
        <v>374</v>
      </c>
      <c r="C67" s="78" t="s">
        <v>57</v>
      </c>
      <c r="D67" s="19" t="s">
        <v>58</v>
      </c>
      <c r="E67" s="80">
        <v>94227</v>
      </c>
      <c r="F67" s="81">
        <v>11.95</v>
      </c>
      <c r="G67" s="82">
        <v>40.71</v>
      </c>
      <c r="H67" s="83">
        <f t="shared" si="16"/>
        <v>51.95</v>
      </c>
      <c r="I67" s="83">
        <f t="shared" si="17"/>
        <v>620.79999999999995</v>
      </c>
      <c r="J67" s="137">
        <v>0</v>
      </c>
      <c r="K67" s="138" t="e">
        <f>(J67*#REF!)</f>
        <v>#REF!</v>
      </c>
      <c r="L67" s="139"/>
      <c r="N67" s="141"/>
    </row>
    <row r="68" spans="2:14" s="1" customFormat="1" ht="12.75" customHeight="1">
      <c r="B68" s="279" t="s">
        <v>6</v>
      </c>
      <c r="C68" s="280"/>
      <c r="D68" s="280"/>
      <c r="E68" s="280"/>
      <c r="F68" s="280"/>
      <c r="G68" s="282">
        <f>(100%)</f>
        <v>1</v>
      </c>
      <c r="H68" s="283"/>
      <c r="I68" s="230">
        <f>SUM(I65:I67)</f>
        <v>6188.54</v>
      </c>
      <c r="J68" s="132" t="e">
        <f>(K68/#REF!)</f>
        <v>#REF!</v>
      </c>
      <c r="K68" s="129" t="e">
        <f>SUM(K66:K66)</f>
        <v>#REF!</v>
      </c>
      <c r="L68" s="73"/>
      <c r="N68" s="6"/>
    </row>
    <row r="69" spans="2:14" s="118" customFormat="1">
      <c r="B69" s="228">
        <v>10</v>
      </c>
      <c r="C69" s="62" t="s">
        <v>498</v>
      </c>
      <c r="D69" s="284"/>
      <c r="E69" s="284"/>
      <c r="F69" s="284"/>
      <c r="G69" s="284"/>
      <c r="H69" s="284"/>
      <c r="I69" s="285"/>
      <c r="J69" s="110"/>
      <c r="K69" s="110"/>
      <c r="L69" s="117"/>
      <c r="N69" s="119"/>
    </row>
    <row r="70" spans="2:14" s="140" customFormat="1" ht="31.5" customHeight="1">
      <c r="B70" s="229" t="s">
        <v>160</v>
      </c>
      <c r="C70" s="78" t="s">
        <v>497</v>
      </c>
      <c r="D70" s="19" t="s">
        <v>59</v>
      </c>
      <c r="E70" s="80">
        <v>96113</v>
      </c>
      <c r="F70" s="81">
        <v>214.7</v>
      </c>
      <c r="G70" s="82">
        <v>32.24</v>
      </c>
      <c r="H70" s="83">
        <f t="shared" ref="H70" si="18">TRUNC(G70*$H$15+G70,2)</f>
        <v>41.14</v>
      </c>
      <c r="I70" s="83">
        <f t="shared" ref="I70:I71" si="19">TRUNC(H70*F70,2)</f>
        <v>8832.75</v>
      </c>
      <c r="J70" s="137">
        <v>0</v>
      </c>
      <c r="K70" s="138" t="e">
        <f>(J70*#REF!)</f>
        <v>#REF!</v>
      </c>
      <c r="L70" s="139"/>
      <c r="N70" s="141"/>
    </row>
    <row r="71" spans="2:14" s="118" customFormat="1" ht="43.5" customHeight="1">
      <c r="B71" s="229" t="s">
        <v>161</v>
      </c>
      <c r="C71" s="78" t="s">
        <v>412</v>
      </c>
      <c r="D71" s="81" t="s">
        <v>59</v>
      </c>
      <c r="E71" s="80">
        <v>79627</v>
      </c>
      <c r="F71" s="82">
        <v>11.25</v>
      </c>
      <c r="G71" s="82">
        <v>586.49</v>
      </c>
      <c r="H71" s="83">
        <f t="shared" ref="H71" si="20">TRUNC((G71*$H$15)+G71,2)</f>
        <v>748.53</v>
      </c>
      <c r="I71" s="83">
        <f t="shared" si="19"/>
        <v>8420.9599999999991</v>
      </c>
      <c r="J71" s="130"/>
      <c r="K71" s="131"/>
      <c r="L71" s="110"/>
      <c r="N71" s="119"/>
    </row>
    <row r="72" spans="2:14" s="1" customFormat="1" ht="12.75" customHeight="1">
      <c r="B72" s="279" t="s">
        <v>6</v>
      </c>
      <c r="C72" s="280"/>
      <c r="D72" s="280"/>
      <c r="E72" s="280"/>
      <c r="F72" s="280"/>
      <c r="G72" s="282">
        <f>(100%)</f>
        <v>1</v>
      </c>
      <c r="H72" s="283"/>
      <c r="I72" s="230">
        <f>SUM(I70:I71)</f>
        <v>17253.71</v>
      </c>
      <c r="J72" s="132" t="e">
        <f>(K72/#REF!)</f>
        <v>#REF!</v>
      </c>
      <c r="K72" s="129" t="e">
        <f>SUM(#REF!)</f>
        <v>#REF!</v>
      </c>
      <c r="L72" s="73"/>
      <c r="N72" s="6"/>
    </row>
    <row r="73" spans="2:14">
      <c r="B73" s="228">
        <v>11</v>
      </c>
      <c r="C73" s="62" t="s">
        <v>45</v>
      </c>
      <c r="D73" s="284"/>
      <c r="E73" s="284"/>
      <c r="F73" s="284"/>
      <c r="G73" s="284"/>
      <c r="H73" s="284"/>
      <c r="I73" s="285"/>
      <c r="J73" s="79"/>
      <c r="K73" s="79"/>
      <c r="L73" s="75"/>
    </row>
    <row r="74" spans="2:14" s="118" customFormat="1" ht="42" customHeight="1">
      <c r="B74" s="229" t="s">
        <v>162</v>
      </c>
      <c r="C74" s="78" t="s">
        <v>219</v>
      </c>
      <c r="D74" s="84" t="s">
        <v>63</v>
      </c>
      <c r="E74" s="86" t="s">
        <v>123</v>
      </c>
      <c r="F74" s="81">
        <v>10.5</v>
      </c>
      <c r="G74" s="82">
        <v>461.68</v>
      </c>
      <c r="H74" s="83">
        <f t="shared" ref="H74:H84" si="21">TRUNC(G74*$H$15+G74,2)</f>
        <v>589.24</v>
      </c>
      <c r="I74" s="83">
        <f t="shared" ref="I74:I84" si="22">TRUNC(H74*F74,2)</f>
        <v>6187.02</v>
      </c>
      <c r="J74" s="130">
        <v>0</v>
      </c>
      <c r="K74" s="131" t="e">
        <f>(J74*#REF!)</f>
        <v>#REF!</v>
      </c>
      <c r="L74" s="110"/>
      <c r="N74" s="119"/>
    </row>
    <row r="75" spans="2:14" s="118" customFormat="1" ht="42" customHeight="1">
      <c r="B75" s="229" t="s">
        <v>364</v>
      </c>
      <c r="C75" s="78" t="s">
        <v>280</v>
      </c>
      <c r="D75" s="84" t="s">
        <v>63</v>
      </c>
      <c r="E75" s="86" t="s">
        <v>123</v>
      </c>
      <c r="F75" s="81">
        <v>3</v>
      </c>
      <c r="G75" s="82">
        <v>461.68</v>
      </c>
      <c r="H75" s="83">
        <f t="shared" si="21"/>
        <v>589.24</v>
      </c>
      <c r="I75" s="83">
        <f t="shared" si="22"/>
        <v>1767.72</v>
      </c>
      <c r="J75" s="130">
        <v>0</v>
      </c>
      <c r="K75" s="131" t="e">
        <f>(J75*#REF!)</f>
        <v>#REF!</v>
      </c>
      <c r="L75" s="110"/>
      <c r="N75" s="119"/>
    </row>
    <row r="76" spans="2:14" s="118" customFormat="1" ht="33.75" customHeight="1">
      <c r="B76" s="229" t="s">
        <v>163</v>
      </c>
      <c r="C76" s="78" t="s">
        <v>500</v>
      </c>
      <c r="D76" s="84" t="s">
        <v>63</v>
      </c>
      <c r="E76" s="86" t="s">
        <v>499</v>
      </c>
      <c r="F76" s="81">
        <v>4.5999999999999996</v>
      </c>
      <c r="G76" s="82">
        <v>358.94</v>
      </c>
      <c r="H76" s="83">
        <f t="shared" ref="H76" si="23">TRUNC(G76*$H$15+G76,2)</f>
        <v>458.11</v>
      </c>
      <c r="I76" s="83">
        <f t="shared" ref="I76" si="24">TRUNC(H76*F76,2)</f>
        <v>2107.3000000000002</v>
      </c>
      <c r="J76" s="130">
        <v>0</v>
      </c>
      <c r="K76" s="131" t="e">
        <f>(J76*#REF!)</f>
        <v>#REF!</v>
      </c>
      <c r="L76" s="110"/>
      <c r="N76" s="119"/>
    </row>
    <row r="77" spans="2:14" s="118" customFormat="1" ht="35.25" customHeight="1">
      <c r="B77" s="229" t="s">
        <v>353</v>
      </c>
      <c r="C77" s="78" t="s">
        <v>394</v>
      </c>
      <c r="D77" s="84" t="s">
        <v>58</v>
      </c>
      <c r="E77" s="86" t="s">
        <v>211</v>
      </c>
      <c r="F77" s="81">
        <v>18.45</v>
      </c>
      <c r="G77" s="82">
        <v>85.75</v>
      </c>
      <c r="H77" s="83">
        <f t="shared" si="21"/>
        <v>109.44</v>
      </c>
      <c r="I77" s="83">
        <f t="shared" ref="I77" si="25">TRUNC(H77*F77,2)</f>
        <v>2019.16</v>
      </c>
      <c r="J77" s="130">
        <v>0</v>
      </c>
      <c r="K77" s="131" t="e">
        <f>(J77*#REF!)</f>
        <v>#REF!</v>
      </c>
      <c r="L77" s="110"/>
      <c r="N77" s="119"/>
    </row>
    <row r="78" spans="2:14" s="140" customFormat="1" ht="42" customHeight="1">
      <c r="B78" s="229" t="s">
        <v>354</v>
      </c>
      <c r="C78" s="78" t="s">
        <v>369</v>
      </c>
      <c r="D78" s="84" t="s">
        <v>63</v>
      </c>
      <c r="E78" s="86" t="s">
        <v>126</v>
      </c>
      <c r="F78" s="81">
        <v>1</v>
      </c>
      <c r="G78" s="82">
        <v>2511.0300000000002</v>
      </c>
      <c r="H78" s="83">
        <f t="shared" si="21"/>
        <v>3204.82</v>
      </c>
      <c r="I78" s="83">
        <f t="shared" si="22"/>
        <v>3204.82</v>
      </c>
      <c r="J78" s="137">
        <v>0</v>
      </c>
      <c r="K78" s="138" t="e">
        <f>(J78*#REF!)</f>
        <v>#REF!</v>
      </c>
      <c r="L78" s="139"/>
      <c r="N78" s="141"/>
    </row>
    <row r="79" spans="2:14" s="140" customFormat="1" ht="42" customHeight="1">
      <c r="B79" s="229" t="s">
        <v>355</v>
      </c>
      <c r="C79" s="78" t="s">
        <v>503</v>
      </c>
      <c r="D79" s="84" t="s">
        <v>63</v>
      </c>
      <c r="E79" s="80">
        <v>91341</v>
      </c>
      <c r="F79" s="81">
        <v>5.0999999999999996</v>
      </c>
      <c r="G79" s="82">
        <v>659.27</v>
      </c>
      <c r="H79" s="83">
        <f t="shared" ref="H79" si="26">TRUNC(G79*$H$15+G79,2)</f>
        <v>841.42</v>
      </c>
      <c r="I79" s="83">
        <f t="shared" ref="I79" si="27">TRUNC(H79*F79,2)</f>
        <v>4291.24</v>
      </c>
      <c r="J79" s="137">
        <v>0</v>
      </c>
      <c r="K79" s="138" t="e">
        <f>(J79*#REF!)</f>
        <v>#REF!</v>
      </c>
      <c r="L79" s="139"/>
      <c r="N79" s="141"/>
    </row>
    <row r="80" spans="2:14" s="140" customFormat="1" ht="32.25" customHeight="1">
      <c r="B80" s="229" t="s">
        <v>356</v>
      </c>
      <c r="C80" s="78" t="s">
        <v>502</v>
      </c>
      <c r="D80" s="84" t="s">
        <v>93</v>
      </c>
      <c r="E80" s="86" t="s">
        <v>501</v>
      </c>
      <c r="F80" s="81">
        <v>1</v>
      </c>
      <c r="G80" s="82">
        <v>122.61</v>
      </c>
      <c r="H80" s="83">
        <f t="shared" ref="H80" si="28">TRUNC(G80*$H$15+G80,2)</f>
        <v>156.47999999999999</v>
      </c>
      <c r="I80" s="83">
        <f t="shared" ref="I80" si="29">TRUNC(H80*F80,2)</f>
        <v>156.47999999999999</v>
      </c>
      <c r="J80" s="137">
        <v>0</v>
      </c>
      <c r="K80" s="138" t="e">
        <f>(J80*#REF!)</f>
        <v>#REF!</v>
      </c>
      <c r="L80" s="139"/>
      <c r="N80" s="141"/>
    </row>
    <row r="81" spans="2:14" s="140" customFormat="1" ht="32.25" customHeight="1">
      <c r="B81" s="229" t="s">
        <v>372</v>
      </c>
      <c r="C81" s="78" t="s">
        <v>504</v>
      </c>
      <c r="D81" s="84" t="s">
        <v>223</v>
      </c>
      <c r="E81" s="80">
        <v>68054</v>
      </c>
      <c r="F81" s="81">
        <v>8.8000000000000007</v>
      </c>
      <c r="G81" s="82">
        <v>258.8</v>
      </c>
      <c r="H81" s="83">
        <f t="shared" ref="H81" si="30">TRUNC(G81*$H$15+G81,2)</f>
        <v>330.3</v>
      </c>
      <c r="I81" s="83">
        <f t="shared" ref="I81" si="31">TRUNC(H81*F81,2)</f>
        <v>2906.64</v>
      </c>
      <c r="J81" s="137">
        <v>0</v>
      </c>
      <c r="K81" s="138" t="e">
        <f>(J81*#REF!)</f>
        <v>#REF!</v>
      </c>
      <c r="L81" s="139"/>
      <c r="N81" s="141"/>
    </row>
    <row r="82" spans="2:14" s="118" customFormat="1" ht="60.75" customHeight="1">
      <c r="B82" s="229" t="s">
        <v>515</v>
      </c>
      <c r="C82" s="78" t="s">
        <v>505</v>
      </c>
      <c r="D82" s="84" t="s">
        <v>93</v>
      </c>
      <c r="E82" s="80">
        <v>90842</v>
      </c>
      <c r="F82" s="81">
        <v>4</v>
      </c>
      <c r="G82" s="82">
        <v>745.27</v>
      </c>
      <c r="H82" s="83">
        <f t="shared" si="21"/>
        <v>951.18</v>
      </c>
      <c r="I82" s="83">
        <f t="shared" si="22"/>
        <v>3804.72</v>
      </c>
      <c r="J82" s="130">
        <v>0</v>
      </c>
      <c r="K82" s="131" t="e">
        <f>(J82*#REF!)</f>
        <v>#REF!</v>
      </c>
      <c r="L82" s="110"/>
      <c r="N82" s="119"/>
    </row>
    <row r="83" spans="2:14" s="118" customFormat="1" ht="65.25" customHeight="1">
      <c r="B83" s="229" t="s">
        <v>516</v>
      </c>
      <c r="C83" s="78" t="s">
        <v>506</v>
      </c>
      <c r="D83" s="84" t="s">
        <v>93</v>
      </c>
      <c r="E83" s="80">
        <v>90843</v>
      </c>
      <c r="F83" s="81">
        <v>10</v>
      </c>
      <c r="G83" s="82">
        <v>768.86</v>
      </c>
      <c r="H83" s="83">
        <f t="shared" si="21"/>
        <v>981.29</v>
      </c>
      <c r="I83" s="83">
        <f t="shared" si="22"/>
        <v>9812.9</v>
      </c>
      <c r="J83" s="130">
        <v>0</v>
      </c>
      <c r="K83" s="131" t="e">
        <f>(J83*#REF!)</f>
        <v>#REF!</v>
      </c>
      <c r="L83" s="110"/>
      <c r="N83" s="119"/>
    </row>
    <row r="84" spans="2:14" s="118" customFormat="1" ht="66" customHeight="1">
      <c r="B84" s="229" t="s">
        <v>517</v>
      </c>
      <c r="C84" s="78" t="s">
        <v>507</v>
      </c>
      <c r="D84" s="84" t="s">
        <v>93</v>
      </c>
      <c r="E84" s="80">
        <v>90844</v>
      </c>
      <c r="F84" s="81">
        <v>1</v>
      </c>
      <c r="G84" s="82">
        <v>801.13</v>
      </c>
      <c r="H84" s="83">
        <f t="shared" si="21"/>
        <v>1022.48</v>
      </c>
      <c r="I84" s="83">
        <f t="shared" si="22"/>
        <v>1022.48</v>
      </c>
      <c r="J84" s="130">
        <v>0</v>
      </c>
      <c r="K84" s="131" t="e">
        <f>(J84*#REF!)</f>
        <v>#REF!</v>
      </c>
      <c r="L84" s="110"/>
      <c r="N84" s="119"/>
    </row>
    <row r="85" spans="2:14" s="1" customFormat="1" ht="12.75" customHeight="1">
      <c r="B85" s="279" t="s">
        <v>6</v>
      </c>
      <c r="C85" s="280"/>
      <c r="D85" s="280"/>
      <c r="E85" s="280"/>
      <c r="F85" s="280"/>
      <c r="G85" s="282">
        <f>(100%)</f>
        <v>1</v>
      </c>
      <c r="H85" s="283"/>
      <c r="I85" s="230">
        <f>SUM(I74:I84)</f>
        <v>37280.480000000003</v>
      </c>
      <c r="J85" s="128" t="e">
        <f>(K85/#REF!)</f>
        <v>#REF!</v>
      </c>
      <c r="K85" s="129" t="e">
        <f>SUM(K74:K82)</f>
        <v>#REF!</v>
      </c>
      <c r="L85" s="73"/>
      <c r="N85" s="6"/>
    </row>
    <row r="86" spans="2:14" s="118" customFormat="1">
      <c r="B86" s="228">
        <v>12</v>
      </c>
      <c r="C86" s="62" t="s">
        <v>46</v>
      </c>
      <c r="D86" s="266"/>
      <c r="E86" s="266"/>
      <c r="F86" s="266"/>
      <c r="G86" s="266"/>
      <c r="H86" s="266"/>
      <c r="I86" s="267"/>
      <c r="J86" s="110"/>
      <c r="K86" s="110"/>
      <c r="L86" s="117"/>
      <c r="N86" s="119"/>
    </row>
    <row r="87" spans="2:14" s="118" customFormat="1" ht="26.4">
      <c r="B87" s="229" t="s">
        <v>164</v>
      </c>
      <c r="C87" s="78" t="s">
        <v>60</v>
      </c>
      <c r="D87" s="84" t="s">
        <v>61</v>
      </c>
      <c r="E87" s="80">
        <v>83534</v>
      </c>
      <c r="F87" s="81">
        <v>12.882</v>
      </c>
      <c r="G87" s="82">
        <v>492.07</v>
      </c>
      <c r="H87" s="83">
        <f t="shared" ref="H87" si="32">TRUNC(G87*$H$15+G87,2)</f>
        <v>628.02</v>
      </c>
      <c r="I87" s="83">
        <f t="shared" ref="I87" si="33">TRUNC(H87*F87,2)</f>
        <v>8090.15</v>
      </c>
      <c r="J87" s="130">
        <v>0.8</v>
      </c>
      <c r="K87" s="131" t="e">
        <f>(J87*#REF!)</f>
        <v>#REF!</v>
      </c>
      <c r="L87" s="110"/>
      <c r="N87" s="119"/>
    </row>
    <row r="88" spans="2:14" s="118" customFormat="1" ht="33.75" customHeight="1">
      <c r="B88" s="229" t="s">
        <v>165</v>
      </c>
      <c r="C88" s="78" t="s">
        <v>371</v>
      </c>
      <c r="D88" s="84" t="s">
        <v>61</v>
      </c>
      <c r="E88" s="80">
        <v>87298</v>
      </c>
      <c r="F88" s="81">
        <v>6.44</v>
      </c>
      <c r="G88" s="82">
        <v>448.77</v>
      </c>
      <c r="H88" s="83">
        <f t="shared" ref="H88:H94" si="34">TRUNC(G88*$H$15+G88,2)</f>
        <v>572.76</v>
      </c>
      <c r="I88" s="83">
        <f t="shared" ref="I88:I94" si="35">TRUNC(H88*F88,2)</f>
        <v>3688.57</v>
      </c>
      <c r="J88" s="130">
        <v>0.8</v>
      </c>
      <c r="K88" s="131" t="e">
        <f>(J88*#REF!)</f>
        <v>#REF!</v>
      </c>
      <c r="L88" s="110"/>
      <c r="N88" s="119"/>
    </row>
    <row r="89" spans="2:14" s="118" customFormat="1" ht="21" customHeight="1">
      <c r="B89" s="229" t="s">
        <v>166</v>
      </c>
      <c r="C89" s="78" t="s">
        <v>363</v>
      </c>
      <c r="D89" s="84" t="s">
        <v>58</v>
      </c>
      <c r="E89" s="80">
        <v>98689</v>
      </c>
      <c r="F89" s="81">
        <v>87.9</v>
      </c>
      <c r="G89" s="82">
        <v>74.27</v>
      </c>
      <c r="H89" s="83">
        <f t="shared" ref="H89" si="36">TRUNC(G89*$H$15+G89,2)</f>
        <v>94.79</v>
      </c>
      <c r="I89" s="83">
        <f t="shared" ref="I89" si="37">TRUNC(H89*F89,2)</f>
        <v>8332.0400000000009</v>
      </c>
      <c r="J89" s="130">
        <v>0.8</v>
      </c>
      <c r="K89" s="131" t="e">
        <f>(J89*#REF!)</f>
        <v>#REF!</v>
      </c>
      <c r="L89" s="110"/>
      <c r="N89" s="119"/>
    </row>
    <row r="90" spans="2:14" s="118" customFormat="1" ht="42.75" customHeight="1">
      <c r="B90" s="229" t="s">
        <v>167</v>
      </c>
      <c r="C90" s="78" t="s">
        <v>62</v>
      </c>
      <c r="D90" s="84" t="s">
        <v>63</v>
      </c>
      <c r="E90" s="80">
        <v>87263</v>
      </c>
      <c r="F90" s="81">
        <v>158.19999999999999</v>
      </c>
      <c r="G90" s="82">
        <v>86.83</v>
      </c>
      <c r="H90" s="83">
        <f t="shared" si="34"/>
        <v>110.82</v>
      </c>
      <c r="I90" s="83">
        <f t="shared" si="35"/>
        <v>17531.72</v>
      </c>
      <c r="J90" s="130">
        <v>0</v>
      </c>
      <c r="K90" s="131" t="e">
        <f>(J90*#REF!)</f>
        <v>#REF!</v>
      </c>
      <c r="L90" s="110"/>
      <c r="N90" s="119"/>
    </row>
    <row r="91" spans="2:14" s="118" customFormat="1" ht="42.75" customHeight="1">
      <c r="B91" s="229" t="s">
        <v>168</v>
      </c>
      <c r="C91" s="78" t="s">
        <v>336</v>
      </c>
      <c r="D91" s="84" t="s">
        <v>63</v>
      </c>
      <c r="E91" s="80">
        <v>87262</v>
      </c>
      <c r="F91" s="81">
        <v>52.53</v>
      </c>
      <c r="G91" s="82">
        <v>93.17</v>
      </c>
      <c r="H91" s="83">
        <f t="shared" si="34"/>
        <v>118.91</v>
      </c>
      <c r="I91" s="83">
        <f t="shared" si="35"/>
        <v>6246.34</v>
      </c>
      <c r="J91" s="130">
        <v>0</v>
      </c>
      <c r="K91" s="131" t="e">
        <f>(J91*#REF!)</f>
        <v>#REF!</v>
      </c>
      <c r="L91" s="110"/>
      <c r="N91" s="119"/>
    </row>
    <row r="92" spans="2:14" s="118" customFormat="1" ht="42.75" customHeight="1">
      <c r="B92" s="229" t="s">
        <v>550</v>
      </c>
      <c r="C92" s="78" t="s">
        <v>339</v>
      </c>
      <c r="D92" s="84" t="s">
        <v>63</v>
      </c>
      <c r="E92" s="80">
        <v>87261</v>
      </c>
      <c r="F92" s="81">
        <v>3.97</v>
      </c>
      <c r="G92" s="82">
        <v>103.49</v>
      </c>
      <c r="H92" s="83">
        <f t="shared" si="34"/>
        <v>132.08000000000001</v>
      </c>
      <c r="I92" s="83">
        <f t="shared" si="35"/>
        <v>524.35</v>
      </c>
      <c r="J92" s="130">
        <v>0</v>
      </c>
      <c r="K92" s="131" t="e">
        <f>(J92*#REF!)</f>
        <v>#REF!</v>
      </c>
      <c r="L92" s="110"/>
      <c r="M92" s="211">
        <f>SUM(F90,F91,F92)</f>
        <v>214.7</v>
      </c>
      <c r="N92" s="119"/>
    </row>
    <row r="93" spans="2:14" s="118" customFormat="1" ht="37.5" customHeight="1">
      <c r="B93" s="229" t="s">
        <v>551</v>
      </c>
      <c r="C93" s="78" t="s">
        <v>345</v>
      </c>
      <c r="D93" s="84" t="s">
        <v>63</v>
      </c>
      <c r="E93" s="91" t="s">
        <v>213</v>
      </c>
      <c r="F93" s="81">
        <v>228.35</v>
      </c>
      <c r="G93" s="82">
        <v>13.33</v>
      </c>
      <c r="H93" s="83">
        <f t="shared" si="34"/>
        <v>17.010000000000002</v>
      </c>
      <c r="I93" s="83">
        <f t="shared" si="35"/>
        <v>3884.23</v>
      </c>
      <c r="J93" s="130">
        <v>0</v>
      </c>
      <c r="K93" s="131" t="e">
        <f>(J93*#REF!)</f>
        <v>#REF!</v>
      </c>
      <c r="L93" s="110"/>
      <c r="N93" s="119"/>
    </row>
    <row r="94" spans="2:14" ht="42.75" customHeight="1">
      <c r="B94" s="229" t="s">
        <v>552</v>
      </c>
      <c r="C94" s="78" t="s">
        <v>116</v>
      </c>
      <c r="D94" s="84" t="s">
        <v>63</v>
      </c>
      <c r="E94" s="91" t="s">
        <v>212</v>
      </c>
      <c r="F94" s="81">
        <v>23.59</v>
      </c>
      <c r="G94" s="82">
        <v>79.59</v>
      </c>
      <c r="H94" s="83">
        <f t="shared" si="34"/>
        <v>101.58</v>
      </c>
      <c r="I94" s="83">
        <f t="shared" si="35"/>
        <v>2396.27</v>
      </c>
      <c r="J94" s="126">
        <v>0</v>
      </c>
      <c r="K94" s="127" t="e">
        <f>(J94*#REF!)</f>
        <v>#REF!</v>
      </c>
      <c r="L94" s="72"/>
    </row>
    <row r="95" spans="2:14" s="1" customFormat="1" ht="12.75" customHeight="1">
      <c r="B95" s="279" t="s">
        <v>6</v>
      </c>
      <c r="C95" s="280"/>
      <c r="D95" s="280"/>
      <c r="E95" s="280"/>
      <c r="F95" s="280"/>
      <c r="G95" s="282">
        <f>(100%)</f>
        <v>1</v>
      </c>
      <c r="H95" s="283"/>
      <c r="I95" s="230">
        <f>SUM(I87:I94)</f>
        <v>50693.670000000006</v>
      </c>
      <c r="J95" s="128" t="e">
        <f>(K95/#REF!)</f>
        <v>#REF!</v>
      </c>
      <c r="K95" s="129" t="e">
        <f>SUM(K88:K90)</f>
        <v>#REF!</v>
      </c>
      <c r="L95" s="73"/>
      <c r="N95" s="6"/>
    </row>
    <row r="96" spans="2:14" s="118" customFormat="1">
      <c r="B96" s="228">
        <v>13</v>
      </c>
      <c r="C96" s="62" t="s">
        <v>47</v>
      </c>
      <c r="D96" s="284"/>
      <c r="E96" s="284"/>
      <c r="F96" s="284"/>
      <c r="G96" s="284"/>
      <c r="H96" s="284"/>
      <c r="I96" s="285"/>
      <c r="J96" s="110"/>
      <c r="K96" s="110"/>
      <c r="L96" s="117"/>
      <c r="N96" s="119"/>
    </row>
    <row r="97" spans="2:14" s="118" customFormat="1" ht="38.25" customHeight="1">
      <c r="B97" s="229" t="s">
        <v>490</v>
      </c>
      <c r="C97" s="78" t="s">
        <v>508</v>
      </c>
      <c r="D97" s="84" t="s">
        <v>63</v>
      </c>
      <c r="E97" s="80">
        <v>88483</v>
      </c>
      <c r="F97" s="81">
        <v>918.74</v>
      </c>
      <c r="G97" s="82">
        <v>1.96</v>
      </c>
      <c r="H97" s="83">
        <f t="shared" ref="H97:H111" si="38">TRUNC(G97*$H$15+G97,2)</f>
        <v>2.5</v>
      </c>
      <c r="I97" s="83">
        <f t="shared" ref="I97:I111" si="39">TRUNC(H97*F97,2)</f>
        <v>2296.85</v>
      </c>
      <c r="J97" s="130">
        <v>0</v>
      </c>
      <c r="K97" s="131" t="e">
        <f>(J97*#REF!)</f>
        <v>#REF!</v>
      </c>
      <c r="L97" s="110"/>
      <c r="N97" s="119"/>
    </row>
    <row r="98" spans="2:14" s="118" customFormat="1" ht="38.25" customHeight="1">
      <c r="B98" s="229" t="s">
        <v>491</v>
      </c>
      <c r="C98" s="78" t="s">
        <v>528</v>
      </c>
      <c r="D98" s="84" t="s">
        <v>63</v>
      </c>
      <c r="E98" s="80">
        <v>88483</v>
      </c>
      <c r="F98" s="81">
        <v>119.6</v>
      </c>
      <c r="G98" s="82">
        <v>1.96</v>
      </c>
      <c r="H98" s="83">
        <f t="shared" si="38"/>
        <v>2.5</v>
      </c>
      <c r="I98" s="83">
        <f t="shared" si="39"/>
        <v>299</v>
      </c>
      <c r="J98" s="130">
        <v>0</v>
      </c>
      <c r="K98" s="131" t="e">
        <f>(J98*#REF!)</f>
        <v>#REF!</v>
      </c>
      <c r="L98" s="110"/>
      <c r="N98" s="119"/>
    </row>
    <row r="99" spans="2:14" s="118" customFormat="1" ht="38.25" customHeight="1">
      <c r="B99" s="229" t="s">
        <v>492</v>
      </c>
      <c r="C99" s="78" t="s">
        <v>509</v>
      </c>
      <c r="D99" s="84" t="s">
        <v>63</v>
      </c>
      <c r="E99" s="80">
        <v>88482</v>
      </c>
      <c r="F99" s="81">
        <v>214.7</v>
      </c>
      <c r="G99" s="82">
        <v>2.17</v>
      </c>
      <c r="H99" s="83">
        <f t="shared" si="38"/>
        <v>2.76</v>
      </c>
      <c r="I99" s="83">
        <f t="shared" si="39"/>
        <v>592.57000000000005</v>
      </c>
      <c r="J99" s="130">
        <v>0</v>
      </c>
      <c r="K99" s="131" t="e">
        <f>(J99*#REF!)</f>
        <v>#REF!</v>
      </c>
      <c r="L99" s="110"/>
      <c r="N99" s="119"/>
    </row>
    <row r="100" spans="2:14" s="118" customFormat="1" ht="31.5" customHeight="1">
      <c r="B100" s="229" t="s">
        <v>169</v>
      </c>
      <c r="C100" s="78" t="s">
        <v>70</v>
      </c>
      <c r="D100" s="84" t="s">
        <v>63</v>
      </c>
      <c r="E100" s="80">
        <v>88496</v>
      </c>
      <c r="F100" s="81">
        <v>214.7</v>
      </c>
      <c r="G100" s="82">
        <v>18.88</v>
      </c>
      <c r="H100" s="83">
        <f t="shared" si="38"/>
        <v>24.09</v>
      </c>
      <c r="I100" s="83">
        <f t="shared" si="39"/>
        <v>5172.12</v>
      </c>
      <c r="J100" s="130">
        <v>0</v>
      </c>
      <c r="K100" s="131" t="e">
        <f>(J100*#REF!)</f>
        <v>#REF!</v>
      </c>
      <c r="L100" s="110"/>
      <c r="N100" s="119"/>
    </row>
    <row r="101" spans="2:14" s="118" customFormat="1" ht="31.5" customHeight="1">
      <c r="B101" s="229" t="s">
        <v>170</v>
      </c>
      <c r="C101" s="78" t="s">
        <v>71</v>
      </c>
      <c r="D101" s="84" t="s">
        <v>63</v>
      </c>
      <c r="E101" s="80">
        <v>88497</v>
      </c>
      <c r="F101" s="81">
        <v>499.67</v>
      </c>
      <c r="G101" s="82">
        <v>10.34</v>
      </c>
      <c r="H101" s="83">
        <f t="shared" si="38"/>
        <v>13.19</v>
      </c>
      <c r="I101" s="83">
        <f t="shared" si="39"/>
        <v>6590.64</v>
      </c>
      <c r="J101" s="130">
        <v>0</v>
      </c>
      <c r="K101" s="131" t="e">
        <f>(J101*#REF!)</f>
        <v>#REF!</v>
      </c>
      <c r="L101" s="110"/>
      <c r="N101" s="119"/>
    </row>
    <row r="102" spans="2:14" s="118" customFormat="1" ht="37.5" customHeight="1">
      <c r="B102" s="229" t="s">
        <v>493</v>
      </c>
      <c r="C102" s="78" t="s">
        <v>72</v>
      </c>
      <c r="D102" s="84" t="s">
        <v>63</v>
      </c>
      <c r="E102" s="80">
        <v>96135</v>
      </c>
      <c r="F102" s="81">
        <v>419.07</v>
      </c>
      <c r="G102" s="82">
        <v>18.420000000000002</v>
      </c>
      <c r="H102" s="83">
        <f t="shared" si="38"/>
        <v>23.5</v>
      </c>
      <c r="I102" s="83">
        <f t="shared" si="39"/>
        <v>9848.14</v>
      </c>
      <c r="J102" s="130">
        <v>0</v>
      </c>
      <c r="K102" s="131" t="e">
        <f>(J102*#REF!)</f>
        <v>#REF!</v>
      </c>
      <c r="L102" s="110"/>
      <c r="N102" s="119"/>
    </row>
    <row r="103" spans="2:14" s="118" customFormat="1" ht="34.5" customHeight="1">
      <c r="B103" s="229" t="s">
        <v>171</v>
      </c>
      <c r="C103" s="78" t="s">
        <v>68</v>
      </c>
      <c r="D103" s="84" t="s">
        <v>63</v>
      </c>
      <c r="E103" s="80">
        <v>88488</v>
      </c>
      <c r="F103" s="81">
        <v>214.7</v>
      </c>
      <c r="G103" s="82">
        <v>11.37</v>
      </c>
      <c r="H103" s="83">
        <f t="shared" si="38"/>
        <v>14.51</v>
      </c>
      <c r="I103" s="83">
        <f t="shared" si="39"/>
        <v>3115.29</v>
      </c>
      <c r="J103" s="130">
        <v>0</v>
      </c>
      <c r="K103" s="131" t="e">
        <f>(J103*#REF!)</f>
        <v>#REF!</v>
      </c>
      <c r="L103" s="110"/>
      <c r="N103" s="119"/>
    </row>
    <row r="104" spans="2:14" s="118" customFormat="1" ht="35.25" customHeight="1">
      <c r="B104" s="229" t="s">
        <v>172</v>
      </c>
      <c r="C104" s="78" t="s">
        <v>69</v>
      </c>
      <c r="D104" s="84" t="s">
        <v>63</v>
      </c>
      <c r="E104" s="80">
        <v>88489</v>
      </c>
      <c r="F104" s="81">
        <v>918.74</v>
      </c>
      <c r="G104" s="82">
        <v>10.029999999999999</v>
      </c>
      <c r="H104" s="83">
        <f t="shared" si="38"/>
        <v>12.8</v>
      </c>
      <c r="I104" s="83">
        <f t="shared" si="39"/>
        <v>11759.87</v>
      </c>
      <c r="J104" s="130">
        <v>0</v>
      </c>
      <c r="K104" s="131" t="e">
        <f>(J104*#REF!)</f>
        <v>#REF!</v>
      </c>
      <c r="L104" s="110"/>
      <c r="N104" s="119"/>
    </row>
    <row r="105" spans="2:14" s="118" customFormat="1" ht="35.25" customHeight="1">
      <c r="B105" s="229" t="s">
        <v>173</v>
      </c>
      <c r="C105" s="78" t="s">
        <v>529</v>
      </c>
      <c r="D105" s="84" t="s">
        <v>63</v>
      </c>
      <c r="E105" s="80">
        <v>88489</v>
      </c>
      <c r="F105" s="81">
        <v>119.6</v>
      </c>
      <c r="G105" s="82">
        <v>10.029999999999999</v>
      </c>
      <c r="H105" s="83">
        <f t="shared" si="38"/>
        <v>12.8</v>
      </c>
      <c r="I105" s="83">
        <f t="shared" si="39"/>
        <v>1530.88</v>
      </c>
      <c r="J105" s="130">
        <v>0</v>
      </c>
      <c r="K105" s="131" t="e">
        <f>(J105*#REF!)</f>
        <v>#REF!</v>
      </c>
      <c r="L105" s="110"/>
      <c r="N105" s="119"/>
    </row>
    <row r="106" spans="2:14" s="118" customFormat="1" ht="35.25" customHeight="1">
      <c r="B106" s="229" t="s">
        <v>174</v>
      </c>
      <c r="C106" s="78" t="s">
        <v>512</v>
      </c>
      <c r="D106" s="84" t="s">
        <v>63</v>
      </c>
      <c r="E106" s="206" t="s">
        <v>511</v>
      </c>
      <c r="F106" s="81">
        <v>12.7</v>
      </c>
      <c r="G106" s="82">
        <v>12.02</v>
      </c>
      <c r="H106" s="83">
        <f t="shared" si="38"/>
        <v>15.34</v>
      </c>
      <c r="I106" s="83">
        <f t="shared" si="39"/>
        <v>194.81</v>
      </c>
      <c r="J106" s="130">
        <v>0</v>
      </c>
      <c r="K106" s="131" t="e">
        <f>(J106*#REF!)</f>
        <v>#REF!</v>
      </c>
      <c r="L106" s="110"/>
      <c r="N106" s="119"/>
    </row>
    <row r="107" spans="2:14" s="118" customFormat="1" ht="35.25" customHeight="1">
      <c r="B107" s="229" t="s">
        <v>175</v>
      </c>
      <c r="C107" s="78" t="s">
        <v>537</v>
      </c>
      <c r="D107" s="84" t="s">
        <v>63</v>
      </c>
      <c r="E107" s="206" t="s">
        <v>536</v>
      </c>
      <c r="F107" s="81">
        <v>213.4</v>
      </c>
      <c r="G107" s="82">
        <v>16.73</v>
      </c>
      <c r="H107" s="83">
        <f t="shared" si="38"/>
        <v>21.35</v>
      </c>
      <c r="I107" s="83">
        <f t="shared" si="39"/>
        <v>4556.09</v>
      </c>
      <c r="J107" s="130">
        <v>0</v>
      </c>
      <c r="K107" s="131" t="e">
        <f>(J107*#REF!)</f>
        <v>#REF!</v>
      </c>
      <c r="L107" s="110"/>
      <c r="N107" s="119"/>
    </row>
    <row r="108" spans="2:14" s="118" customFormat="1" ht="35.25" customHeight="1">
      <c r="B108" s="229" t="s">
        <v>176</v>
      </c>
      <c r="C108" s="78" t="s">
        <v>510</v>
      </c>
      <c r="D108" s="84" t="s">
        <v>63</v>
      </c>
      <c r="E108" s="206">
        <v>95468</v>
      </c>
      <c r="F108" s="81">
        <v>17.96</v>
      </c>
      <c r="G108" s="82">
        <v>33.07</v>
      </c>
      <c r="H108" s="83">
        <f t="shared" si="38"/>
        <v>42.2</v>
      </c>
      <c r="I108" s="83">
        <f t="shared" si="39"/>
        <v>757.91</v>
      </c>
      <c r="J108" s="130">
        <v>0</v>
      </c>
      <c r="K108" s="131" t="e">
        <f>(J108*#REF!)</f>
        <v>#REF!</v>
      </c>
      <c r="L108" s="110"/>
      <c r="N108" s="119"/>
    </row>
    <row r="109" spans="2:14" s="118" customFormat="1" ht="35.25" customHeight="1">
      <c r="B109" s="229" t="s">
        <v>177</v>
      </c>
      <c r="C109" s="78" t="s">
        <v>548</v>
      </c>
      <c r="D109" s="84" t="s">
        <v>63</v>
      </c>
      <c r="E109" s="206">
        <v>95468</v>
      </c>
      <c r="F109" s="81">
        <v>51.86</v>
      </c>
      <c r="G109" s="82">
        <v>33.07</v>
      </c>
      <c r="H109" s="83">
        <f t="shared" si="38"/>
        <v>42.2</v>
      </c>
      <c r="I109" s="83">
        <f t="shared" si="39"/>
        <v>2188.4899999999998</v>
      </c>
      <c r="J109" s="130">
        <v>0</v>
      </c>
      <c r="K109" s="131" t="e">
        <f>(J109*#REF!)</f>
        <v>#REF!</v>
      </c>
      <c r="L109" s="110"/>
      <c r="N109" s="119"/>
    </row>
    <row r="110" spans="2:14" s="118" customFormat="1" ht="35.25" customHeight="1">
      <c r="B110" s="229" t="s">
        <v>494</v>
      </c>
      <c r="C110" s="78" t="s">
        <v>514</v>
      </c>
      <c r="D110" s="84" t="s">
        <v>63</v>
      </c>
      <c r="E110" s="206" t="s">
        <v>513</v>
      </c>
      <c r="F110" s="81">
        <v>49.14</v>
      </c>
      <c r="G110" s="82">
        <v>19.89</v>
      </c>
      <c r="H110" s="83">
        <f t="shared" si="38"/>
        <v>25.38</v>
      </c>
      <c r="I110" s="83">
        <f t="shared" si="39"/>
        <v>1247.17</v>
      </c>
      <c r="J110" s="130">
        <v>0</v>
      </c>
      <c r="K110" s="131" t="e">
        <f>(J110*#REF!)</f>
        <v>#REF!</v>
      </c>
      <c r="L110" s="110"/>
      <c r="N110" s="119"/>
    </row>
    <row r="111" spans="2:14" s="118" customFormat="1" ht="35.25" customHeight="1">
      <c r="B111" s="229" t="s">
        <v>178</v>
      </c>
      <c r="C111" s="78" t="s">
        <v>521</v>
      </c>
      <c r="D111" s="84" t="s">
        <v>63</v>
      </c>
      <c r="E111" s="206" t="s">
        <v>511</v>
      </c>
      <c r="F111" s="81">
        <v>12.7</v>
      </c>
      <c r="G111" s="82">
        <v>12.02</v>
      </c>
      <c r="H111" s="83">
        <f t="shared" si="38"/>
        <v>15.34</v>
      </c>
      <c r="I111" s="83">
        <f t="shared" si="39"/>
        <v>194.81</v>
      </c>
      <c r="J111" s="130">
        <v>0</v>
      </c>
      <c r="K111" s="131" t="e">
        <f>(J111*#REF!)</f>
        <v>#REF!</v>
      </c>
      <c r="L111" s="110"/>
      <c r="N111" s="119"/>
    </row>
    <row r="112" spans="2:14" s="1" customFormat="1" ht="12.75" customHeight="1">
      <c r="B112" s="279" t="s">
        <v>6</v>
      </c>
      <c r="C112" s="280"/>
      <c r="D112" s="280"/>
      <c r="E112" s="280"/>
      <c r="F112" s="280"/>
      <c r="G112" s="282">
        <f>(100%)</f>
        <v>1</v>
      </c>
      <c r="H112" s="283"/>
      <c r="I112" s="230">
        <f>SUM(I97:I111)</f>
        <v>50344.639999999992</v>
      </c>
      <c r="J112" s="128" t="e">
        <f>(K112/#REF!)</f>
        <v>#REF!</v>
      </c>
      <c r="K112" s="129" t="e">
        <f>SUM(K103:K104)</f>
        <v>#REF!</v>
      </c>
      <c r="L112" s="73"/>
      <c r="M112" s="87"/>
      <c r="N112" s="6"/>
    </row>
    <row r="113" spans="2:14" s="118" customFormat="1">
      <c r="B113" s="228">
        <v>14</v>
      </c>
      <c r="C113" s="21" t="s">
        <v>49</v>
      </c>
      <c r="D113" s="284"/>
      <c r="E113" s="284"/>
      <c r="F113" s="284"/>
      <c r="G113" s="284"/>
      <c r="H113" s="284"/>
      <c r="I113" s="285"/>
      <c r="J113" s="110"/>
      <c r="K113" s="110"/>
      <c r="L113" s="117"/>
      <c r="N113" s="119"/>
    </row>
    <row r="114" spans="2:14" s="118" customFormat="1" ht="15.75" customHeight="1">
      <c r="B114" s="286" t="s">
        <v>428</v>
      </c>
      <c r="C114" s="287"/>
      <c r="D114" s="216"/>
      <c r="E114" s="217"/>
      <c r="F114" s="218"/>
      <c r="G114" s="219"/>
      <c r="H114" s="220"/>
      <c r="I114" s="231"/>
      <c r="J114" s="130">
        <v>0</v>
      </c>
      <c r="K114" s="131" t="e">
        <f>(J114*#REF!)</f>
        <v>#REF!</v>
      </c>
      <c r="L114" s="110"/>
      <c r="N114" s="119"/>
    </row>
    <row r="115" spans="2:14" s="172" customFormat="1" ht="48" customHeight="1">
      <c r="B115" s="229" t="s">
        <v>186</v>
      </c>
      <c r="C115" s="78" t="s">
        <v>435</v>
      </c>
      <c r="D115" s="81" t="s">
        <v>93</v>
      </c>
      <c r="E115" s="206">
        <v>95634</v>
      </c>
      <c r="F115" s="82">
        <v>1</v>
      </c>
      <c r="G115" s="82">
        <v>129.30000000000001</v>
      </c>
      <c r="H115" s="83">
        <f t="shared" ref="H115" si="40">TRUNC((G115*$H$15)+G115,2)</f>
        <v>165.02</v>
      </c>
      <c r="I115" s="83">
        <f t="shared" ref="I115" si="41">TRUNC(H115*F115,2)</f>
        <v>165.02</v>
      </c>
      <c r="J115" s="130">
        <v>0</v>
      </c>
      <c r="K115" s="131" t="e">
        <f>(J115*#REF!)</f>
        <v>#REF!</v>
      </c>
      <c r="L115" s="110"/>
    </row>
    <row r="116" spans="2:14" s="172" customFormat="1" ht="34.5" customHeight="1">
      <c r="B116" s="229" t="s">
        <v>187</v>
      </c>
      <c r="C116" s="78" t="s">
        <v>436</v>
      </c>
      <c r="D116" s="81" t="s">
        <v>93</v>
      </c>
      <c r="E116" s="206">
        <v>95675</v>
      </c>
      <c r="F116" s="82">
        <v>1</v>
      </c>
      <c r="G116" s="82">
        <v>132.06</v>
      </c>
      <c r="H116" s="83">
        <f t="shared" ref="H116" si="42">TRUNC((G116*$H$15)+G116,2)</f>
        <v>168.54</v>
      </c>
      <c r="I116" s="83">
        <f t="shared" ref="I116" si="43">TRUNC(H116*F116,2)</f>
        <v>168.54</v>
      </c>
      <c r="J116" s="130">
        <v>0</v>
      </c>
      <c r="K116" s="131" t="e">
        <f>(J116*#REF!)</f>
        <v>#REF!</v>
      </c>
      <c r="L116" s="110"/>
    </row>
    <row r="117" spans="2:14" s="172" customFormat="1" ht="31.5" customHeight="1">
      <c r="B117" s="229" t="s">
        <v>188</v>
      </c>
      <c r="C117" s="78" t="s">
        <v>300</v>
      </c>
      <c r="D117" s="81" t="s">
        <v>58</v>
      </c>
      <c r="E117" s="206">
        <v>89356</v>
      </c>
      <c r="F117" s="82">
        <v>35.479999999999997</v>
      </c>
      <c r="G117" s="82">
        <v>15.11</v>
      </c>
      <c r="H117" s="83">
        <f t="shared" ref="H117:H125" si="44">TRUNC((G117*$H$15)+G117,2)</f>
        <v>19.28</v>
      </c>
      <c r="I117" s="83">
        <f t="shared" ref="I117:I125" si="45">TRUNC(H117*F117,2)</f>
        <v>684.05</v>
      </c>
      <c r="J117" s="130">
        <v>0</v>
      </c>
      <c r="K117" s="131" t="e">
        <f>(J117*#REF!)</f>
        <v>#REF!</v>
      </c>
      <c r="L117" s="110"/>
    </row>
    <row r="118" spans="2:14" s="118" customFormat="1" ht="32.25" customHeight="1">
      <c r="B118" s="229" t="s">
        <v>189</v>
      </c>
      <c r="C118" s="78" t="s">
        <v>410</v>
      </c>
      <c r="D118" s="81" t="s">
        <v>58</v>
      </c>
      <c r="E118" s="80">
        <v>89357</v>
      </c>
      <c r="F118" s="82">
        <v>5.05</v>
      </c>
      <c r="G118" s="82">
        <v>20.71</v>
      </c>
      <c r="H118" s="83">
        <f t="shared" si="44"/>
        <v>26.43</v>
      </c>
      <c r="I118" s="83">
        <f t="shared" si="45"/>
        <v>133.47</v>
      </c>
      <c r="J118" s="130">
        <v>0</v>
      </c>
      <c r="K118" s="131" t="e">
        <f>(J118*#REF!)</f>
        <v>#REF!</v>
      </c>
      <c r="L118" s="110"/>
      <c r="N118" s="119"/>
    </row>
    <row r="119" spans="2:14" s="118" customFormat="1" ht="31.5" customHeight="1">
      <c r="B119" s="229" t="s">
        <v>190</v>
      </c>
      <c r="C119" s="78" t="s">
        <v>301</v>
      </c>
      <c r="D119" s="81" t="s">
        <v>58</v>
      </c>
      <c r="E119" s="80">
        <v>89449</v>
      </c>
      <c r="F119" s="82">
        <v>31.59</v>
      </c>
      <c r="G119" s="82">
        <v>10.58</v>
      </c>
      <c r="H119" s="83">
        <f t="shared" si="44"/>
        <v>13.5</v>
      </c>
      <c r="I119" s="83">
        <f t="shared" si="45"/>
        <v>426.46</v>
      </c>
      <c r="J119" s="130">
        <v>0</v>
      </c>
      <c r="K119" s="131" t="e">
        <f>(J119*#REF!)</f>
        <v>#REF!</v>
      </c>
      <c r="L119" s="110"/>
      <c r="N119" s="119"/>
    </row>
    <row r="120" spans="2:14" s="118" customFormat="1" ht="33" customHeight="1">
      <c r="B120" s="229" t="s">
        <v>191</v>
      </c>
      <c r="C120" s="78" t="s">
        <v>302</v>
      </c>
      <c r="D120" s="81" t="s">
        <v>93</v>
      </c>
      <c r="E120" s="80">
        <v>89362</v>
      </c>
      <c r="F120" s="82">
        <v>10</v>
      </c>
      <c r="G120" s="82">
        <v>6.25</v>
      </c>
      <c r="H120" s="83">
        <f t="shared" si="44"/>
        <v>7.97</v>
      </c>
      <c r="I120" s="83">
        <f t="shared" si="45"/>
        <v>79.7</v>
      </c>
      <c r="J120" s="130">
        <v>0</v>
      </c>
      <c r="K120" s="131" t="e">
        <f>(J120*#REF!)</f>
        <v>#REF!</v>
      </c>
      <c r="L120" s="110"/>
      <c r="N120" s="119"/>
    </row>
    <row r="121" spans="2:14" s="118" customFormat="1" ht="33" customHeight="1">
      <c r="B121" s="229" t="s">
        <v>192</v>
      </c>
      <c r="C121" s="78" t="s">
        <v>408</v>
      </c>
      <c r="D121" s="81" t="s">
        <v>93</v>
      </c>
      <c r="E121" s="80">
        <v>89367</v>
      </c>
      <c r="F121" s="82">
        <v>3</v>
      </c>
      <c r="G121" s="82">
        <v>8.42</v>
      </c>
      <c r="H121" s="83">
        <f t="shared" si="44"/>
        <v>10.74</v>
      </c>
      <c r="I121" s="83">
        <f t="shared" si="45"/>
        <v>32.22</v>
      </c>
      <c r="J121" s="130">
        <v>0</v>
      </c>
      <c r="K121" s="131" t="e">
        <f>(J121*#REF!)</f>
        <v>#REF!</v>
      </c>
      <c r="L121" s="110"/>
      <c r="N121" s="119"/>
    </row>
    <row r="122" spans="2:14" s="118" customFormat="1" ht="36" customHeight="1">
      <c r="B122" s="229" t="s">
        <v>193</v>
      </c>
      <c r="C122" s="78" t="s">
        <v>303</v>
      </c>
      <c r="D122" s="81" t="s">
        <v>93</v>
      </c>
      <c r="E122" s="80">
        <v>89501</v>
      </c>
      <c r="F122" s="82">
        <v>8</v>
      </c>
      <c r="G122" s="82">
        <v>9.15</v>
      </c>
      <c r="H122" s="83">
        <f t="shared" si="44"/>
        <v>11.67</v>
      </c>
      <c r="I122" s="83">
        <f t="shared" si="45"/>
        <v>93.36</v>
      </c>
      <c r="J122" s="130">
        <v>0</v>
      </c>
      <c r="K122" s="131" t="e">
        <f>(J122*#REF!)</f>
        <v>#REF!</v>
      </c>
      <c r="L122" s="110"/>
      <c r="N122" s="119"/>
    </row>
    <row r="123" spans="2:14" s="15" customFormat="1" ht="45" customHeight="1">
      <c r="B123" s="229" t="s">
        <v>194</v>
      </c>
      <c r="C123" s="78" t="s">
        <v>304</v>
      </c>
      <c r="D123" s="81" t="s">
        <v>93</v>
      </c>
      <c r="E123" s="206">
        <v>90373</v>
      </c>
      <c r="F123" s="82">
        <v>13</v>
      </c>
      <c r="G123" s="82">
        <v>9.76</v>
      </c>
      <c r="H123" s="83">
        <f t="shared" si="44"/>
        <v>12.45</v>
      </c>
      <c r="I123" s="83">
        <f t="shared" si="45"/>
        <v>161.85</v>
      </c>
      <c r="J123" s="133"/>
      <c r="K123" s="134"/>
      <c r="L123" s="90"/>
      <c r="N123" s="16"/>
    </row>
    <row r="124" spans="2:14" s="15" customFormat="1" ht="45" customHeight="1">
      <c r="B124" s="229" t="s">
        <v>195</v>
      </c>
      <c r="C124" s="78" t="s">
        <v>409</v>
      </c>
      <c r="D124" s="81" t="s">
        <v>93</v>
      </c>
      <c r="E124" s="206">
        <v>89366</v>
      </c>
      <c r="F124" s="82">
        <v>2</v>
      </c>
      <c r="G124" s="82">
        <v>10.5</v>
      </c>
      <c r="H124" s="83">
        <f t="shared" si="44"/>
        <v>13.4</v>
      </c>
      <c r="I124" s="83">
        <f t="shared" si="45"/>
        <v>26.8</v>
      </c>
      <c r="J124" s="133"/>
      <c r="K124" s="134"/>
      <c r="L124" s="90"/>
      <c r="N124" s="16"/>
    </row>
    <row r="125" spans="2:14" s="15" customFormat="1" ht="37.5" customHeight="1">
      <c r="B125" s="229" t="s">
        <v>196</v>
      </c>
      <c r="C125" s="78" t="s">
        <v>305</v>
      </c>
      <c r="D125" s="81" t="s">
        <v>93</v>
      </c>
      <c r="E125" s="206">
        <v>89395</v>
      </c>
      <c r="F125" s="82">
        <v>6</v>
      </c>
      <c r="G125" s="82">
        <v>8.69</v>
      </c>
      <c r="H125" s="83">
        <f t="shared" si="44"/>
        <v>11.09</v>
      </c>
      <c r="I125" s="83">
        <f t="shared" si="45"/>
        <v>66.540000000000006</v>
      </c>
      <c r="J125" s="133"/>
      <c r="K125" s="134"/>
      <c r="L125" s="90"/>
      <c r="N125" s="16"/>
    </row>
    <row r="126" spans="2:14" s="15" customFormat="1" ht="39.75" customHeight="1">
      <c r="B126" s="229" t="s">
        <v>197</v>
      </c>
      <c r="C126" s="78" t="s">
        <v>432</v>
      </c>
      <c r="D126" s="81" t="s">
        <v>93</v>
      </c>
      <c r="E126" s="206">
        <v>89398</v>
      </c>
      <c r="F126" s="82">
        <v>4</v>
      </c>
      <c r="G126" s="82">
        <v>12.23</v>
      </c>
      <c r="H126" s="83">
        <f t="shared" ref="H126" si="46">TRUNC((G126*$H$15)+G126,2)</f>
        <v>15.6</v>
      </c>
      <c r="I126" s="83">
        <f t="shared" ref="I126" si="47">TRUNC(H126*F126,2)</f>
        <v>62.4</v>
      </c>
      <c r="J126" s="133"/>
      <c r="K126" s="134"/>
      <c r="L126" s="90"/>
      <c r="N126" s="16"/>
    </row>
    <row r="127" spans="2:14" s="15" customFormat="1" ht="45" customHeight="1">
      <c r="B127" s="229" t="s">
        <v>198</v>
      </c>
      <c r="C127" s="78" t="s">
        <v>306</v>
      </c>
      <c r="D127" s="81" t="s">
        <v>93</v>
      </c>
      <c r="E127" s="206">
        <v>89625</v>
      </c>
      <c r="F127" s="82">
        <v>4</v>
      </c>
      <c r="G127" s="82">
        <v>14.19</v>
      </c>
      <c r="H127" s="83">
        <f t="shared" ref="H127" si="48">TRUNC((G127*$H$15)+G127,2)</f>
        <v>18.11</v>
      </c>
      <c r="I127" s="83">
        <f t="shared" ref="I127" si="49">TRUNC(H127*F127,2)</f>
        <v>72.44</v>
      </c>
      <c r="J127" s="133"/>
      <c r="K127" s="134"/>
      <c r="L127" s="90"/>
      <c r="N127" s="16"/>
    </row>
    <row r="128" spans="2:14" s="15" customFormat="1" ht="45" customHeight="1">
      <c r="B128" s="229" t="s">
        <v>199</v>
      </c>
      <c r="C128" s="78" t="s">
        <v>433</v>
      </c>
      <c r="D128" s="81" t="s">
        <v>93</v>
      </c>
      <c r="E128" s="206">
        <v>89400</v>
      </c>
      <c r="F128" s="82">
        <v>1</v>
      </c>
      <c r="G128" s="82">
        <v>13.53</v>
      </c>
      <c r="H128" s="83">
        <f t="shared" ref="H128" si="50">TRUNC((G128*$H$15)+G128,2)</f>
        <v>17.260000000000002</v>
      </c>
      <c r="I128" s="83">
        <f t="shared" ref="I128" si="51">TRUNC(H128*F128,2)</f>
        <v>17.260000000000002</v>
      </c>
      <c r="J128" s="133"/>
      <c r="K128" s="134"/>
      <c r="L128" s="90"/>
      <c r="N128" s="16"/>
    </row>
    <row r="129" spans="2:14" s="15" customFormat="1" ht="45" customHeight="1">
      <c r="B129" s="229" t="s">
        <v>200</v>
      </c>
      <c r="C129" s="78" t="s">
        <v>307</v>
      </c>
      <c r="D129" s="81" t="s">
        <v>93</v>
      </c>
      <c r="E129" s="206">
        <v>89627</v>
      </c>
      <c r="F129" s="82">
        <v>1</v>
      </c>
      <c r="G129" s="82">
        <v>13.43</v>
      </c>
      <c r="H129" s="83">
        <f t="shared" ref="H129" si="52">TRUNC((G129*$H$15)+G129,2)</f>
        <v>17.14</v>
      </c>
      <c r="I129" s="83">
        <f t="shared" ref="I129" si="53">TRUNC(H129*F129,2)</f>
        <v>17.14</v>
      </c>
      <c r="J129" s="133"/>
      <c r="K129" s="134"/>
      <c r="L129" s="90"/>
      <c r="N129" s="16"/>
    </row>
    <row r="130" spans="2:14" s="118" customFormat="1" ht="55.5" customHeight="1">
      <c r="B130" s="229" t="s">
        <v>201</v>
      </c>
      <c r="C130" s="78" t="s">
        <v>445</v>
      </c>
      <c r="D130" s="84" t="s">
        <v>93</v>
      </c>
      <c r="E130" s="80">
        <v>89383</v>
      </c>
      <c r="F130" s="81">
        <v>6</v>
      </c>
      <c r="G130" s="82">
        <v>4.6900000000000004</v>
      </c>
      <c r="H130" s="83">
        <f t="shared" ref="H130:H139" si="54">TRUNC(G130*$H$15+G130,2)</f>
        <v>5.98</v>
      </c>
      <c r="I130" s="83">
        <f t="shared" ref="I130:I186" si="55">TRUNC(H130*F130,2)</f>
        <v>35.880000000000003</v>
      </c>
      <c r="J130" s="130">
        <v>0</v>
      </c>
      <c r="K130" s="131" t="e">
        <f>(J130*#REF!)</f>
        <v>#REF!</v>
      </c>
      <c r="L130" s="110"/>
      <c r="N130" s="119"/>
    </row>
    <row r="131" spans="2:14" s="118" customFormat="1" ht="55.5" customHeight="1">
      <c r="B131" s="229" t="s">
        <v>202</v>
      </c>
      <c r="C131" s="78" t="s">
        <v>444</v>
      </c>
      <c r="D131" s="84" t="s">
        <v>93</v>
      </c>
      <c r="E131" s="80">
        <v>89391</v>
      </c>
      <c r="F131" s="81">
        <v>2</v>
      </c>
      <c r="G131" s="82">
        <v>6.18</v>
      </c>
      <c r="H131" s="83">
        <f t="shared" ref="H131" si="56">TRUNC(G131*$H$15+G131,2)</f>
        <v>7.88</v>
      </c>
      <c r="I131" s="83">
        <f t="shared" ref="I131" si="57">TRUNC(H131*F131,2)</f>
        <v>15.76</v>
      </c>
      <c r="J131" s="130">
        <v>0</v>
      </c>
      <c r="K131" s="131" t="e">
        <f>(J131*#REF!)</f>
        <v>#REF!</v>
      </c>
      <c r="L131" s="110"/>
      <c r="N131" s="119"/>
    </row>
    <row r="132" spans="2:14" s="118" customFormat="1" ht="55.5" customHeight="1">
      <c r="B132" s="229" t="s">
        <v>203</v>
      </c>
      <c r="C132" s="78" t="s">
        <v>446</v>
      </c>
      <c r="D132" s="84" t="s">
        <v>93</v>
      </c>
      <c r="E132" s="80">
        <v>89596</v>
      </c>
      <c r="F132" s="81">
        <v>5</v>
      </c>
      <c r="G132" s="82">
        <v>7.18</v>
      </c>
      <c r="H132" s="83">
        <f t="shared" ref="H132" si="58">TRUNC(G132*$H$15+G132,2)</f>
        <v>9.16</v>
      </c>
      <c r="I132" s="83">
        <f t="shared" ref="I132" si="59">TRUNC(H132*F132,2)</f>
        <v>45.8</v>
      </c>
      <c r="J132" s="130">
        <v>0</v>
      </c>
      <c r="K132" s="131" t="e">
        <f>(J132*#REF!)</f>
        <v>#REF!</v>
      </c>
      <c r="L132" s="110"/>
      <c r="N132" s="119"/>
    </row>
    <row r="133" spans="2:14" s="118" customFormat="1" ht="21" customHeight="1">
      <c r="B133" s="229" t="s">
        <v>204</v>
      </c>
      <c r="C133" s="78" t="s">
        <v>94</v>
      </c>
      <c r="D133" s="84" t="s">
        <v>93</v>
      </c>
      <c r="E133" s="80">
        <v>88503</v>
      </c>
      <c r="F133" s="81">
        <v>2</v>
      </c>
      <c r="G133" s="82">
        <v>631.79</v>
      </c>
      <c r="H133" s="83">
        <f t="shared" si="54"/>
        <v>806.35</v>
      </c>
      <c r="I133" s="83">
        <f t="shared" si="55"/>
        <v>1612.7</v>
      </c>
      <c r="J133" s="130">
        <v>0</v>
      </c>
      <c r="K133" s="131" t="e">
        <f>(J133*#REF!)</f>
        <v>#REF!</v>
      </c>
      <c r="L133" s="110"/>
      <c r="N133" s="119"/>
    </row>
    <row r="134" spans="2:14" s="118" customFormat="1" ht="33.75" customHeight="1">
      <c r="B134" s="229" t="s">
        <v>205</v>
      </c>
      <c r="C134" s="78" t="s">
        <v>440</v>
      </c>
      <c r="D134" s="84" t="s">
        <v>93</v>
      </c>
      <c r="E134" s="206" t="s">
        <v>439</v>
      </c>
      <c r="F134" s="81">
        <v>2</v>
      </c>
      <c r="G134" s="82">
        <v>3.82</v>
      </c>
      <c r="H134" s="83">
        <f t="shared" ref="H134:H138" si="60">TRUNC(G134*$H$15+G134,2)</f>
        <v>4.87</v>
      </c>
      <c r="I134" s="83">
        <f t="shared" ref="I134:I138" si="61">TRUNC(H134*F134,2)</f>
        <v>9.74</v>
      </c>
      <c r="J134" s="130">
        <v>0</v>
      </c>
      <c r="K134" s="131" t="e">
        <f>(J134*#REF!)</f>
        <v>#REF!</v>
      </c>
      <c r="L134" s="110"/>
      <c r="N134" s="119"/>
    </row>
    <row r="135" spans="2:14" s="118" customFormat="1" ht="40.5" customHeight="1">
      <c r="B135" s="229" t="s">
        <v>206</v>
      </c>
      <c r="C135" s="78" t="s">
        <v>442</v>
      </c>
      <c r="D135" s="84" t="s">
        <v>93</v>
      </c>
      <c r="E135" s="206" t="s">
        <v>441</v>
      </c>
      <c r="F135" s="81">
        <v>4</v>
      </c>
      <c r="G135" s="82">
        <v>11.5</v>
      </c>
      <c r="H135" s="83">
        <f t="shared" ref="H135:H137" si="62">TRUNC(G135*$H$15+G135,2)</f>
        <v>14.67</v>
      </c>
      <c r="I135" s="83">
        <f t="shared" ref="I135:I137" si="63">TRUNC(H135*F135,2)</f>
        <v>58.68</v>
      </c>
      <c r="J135" s="130">
        <v>0</v>
      </c>
      <c r="K135" s="131" t="e">
        <f>(J135*#REF!)</f>
        <v>#REF!</v>
      </c>
      <c r="L135" s="110"/>
      <c r="N135" s="119"/>
    </row>
    <row r="136" spans="2:14" s="118" customFormat="1" ht="52.5" customHeight="1">
      <c r="B136" s="229" t="s">
        <v>207</v>
      </c>
      <c r="C136" s="78" t="s">
        <v>447</v>
      </c>
      <c r="D136" s="84" t="s">
        <v>93</v>
      </c>
      <c r="E136" s="206">
        <v>94490</v>
      </c>
      <c r="F136" s="81">
        <v>2</v>
      </c>
      <c r="G136" s="82">
        <v>35.57</v>
      </c>
      <c r="H136" s="83">
        <f t="shared" ref="H136" si="64">TRUNC(G136*$H$15+G136,2)</f>
        <v>45.39</v>
      </c>
      <c r="I136" s="83">
        <f t="shared" ref="I136" si="65">TRUNC(H136*F136,2)</f>
        <v>90.78</v>
      </c>
      <c r="J136" s="130">
        <v>0</v>
      </c>
      <c r="K136" s="131" t="e">
        <f>(J136*#REF!)</f>
        <v>#REF!</v>
      </c>
      <c r="L136" s="110"/>
      <c r="N136" s="119"/>
    </row>
    <row r="137" spans="2:14" s="118" customFormat="1" ht="52.5" customHeight="1">
      <c r="B137" s="229" t="s">
        <v>553</v>
      </c>
      <c r="C137" s="78" t="s">
        <v>308</v>
      </c>
      <c r="D137" s="84" t="s">
        <v>93</v>
      </c>
      <c r="E137" s="206">
        <v>94492</v>
      </c>
      <c r="F137" s="81">
        <v>2</v>
      </c>
      <c r="G137" s="82">
        <v>50.1</v>
      </c>
      <c r="H137" s="83">
        <f t="shared" si="62"/>
        <v>63.94</v>
      </c>
      <c r="I137" s="83">
        <f t="shared" si="63"/>
        <v>127.88</v>
      </c>
      <c r="J137" s="130">
        <v>0</v>
      </c>
      <c r="K137" s="131" t="e">
        <f>(J137*#REF!)</f>
        <v>#REF!</v>
      </c>
      <c r="L137" s="110"/>
      <c r="N137" s="119"/>
    </row>
    <row r="138" spans="2:14" s="118" customFormat="1" ht="52.5" customHeight="1">
      <c r="B138" s="229" t="s">
        <v>554</v>
      </c>
      <c r="C138" s="78" t="s">
        <v>438</v>
      </c>
      <c r="D138" s="84" t="s">
        <v>93</v>
      </c>
      <c r="E138" s="206">
        <v>89987</v>
      </c>
      <c r="F138" s="81">
        <v>3</v>
      </c>
      <c r="G138" s="82">
        <v>49.04</v>
      </c>
      <c r="H138" s="83">
        <f t="shared" si="60"/>
        <v>62.58</v>
      </c>
      <c r="I138" s="83">
        <f t="shared" si="61"/>
        <v>187.74</v>
      </c>
      <c r="J138" s="130">
        <v>0</v>
      </c>
      <c r="K138" s="131" t="e">
        <f>(J138*#REF!)</f>
        <v>#REF!</v>
      </c>
      <c r="L138" s="110"/>
      <c r="N138" s="119"/>
    </row>
    <row r="139" spans="2:14" s="118" customFormat="1" ht="62.25" customHeight="1">
      <c r="B139" s="229" t="s">
        <v>555</v>
      </c>
      <c r="C139" s="78" t="s">
        <v>437</v>
      </c>
      <c r="D139" s="84" t="s">
        <v>93</v>
      </c>
      <c r="E139" s="206">
        <v>94794</v>
      </c>
      <c r="F139" s="81">
        <v>2</v>
      </c>
      <c r="G139" s="82">
        <v>97.6</v>
      </c>
      <c r="H139" s="83">
        <f t="shared" si="54"/>
        <v>124.56</v>
      </c>
      <c r="I139" s="83">
        <f t="shared" si="55"/>
        <v>249.12</v>
      </c>
      <c r="J139" s="130">
        <v>0</v>
      </c>
      <c r="K139" s="131" t="e">
        <f>(J139*#REF!)</f>
        <v>#REF!</v>
      </c>
      <c r="L139" s="110"/>
      <c r="N139" s="119"/>
    </row>
    <row r="140" spans="2:14" s="118" customFormat="1" ht="72" customHeight="1">
      <c r="B140" s="229" t="s">
        <v>556</v>
      </c>
      <c r="C140" s="78" t="s">
        <v>411</v>
      </c>
      <c r="D140" s="81" t="s">
        <v>93</v>
      </c>
      <c r="E140" s="80">
        <v>93441</v>
      </c>
      <c r="F140" s="82">
        <v>1</v>
      </c>
      <c r="G140" s="82">
        <v>801.57</v>
      </c>
      <c r="H140" s="83">
        <f t="shared" ref="H140" si="66">TRUNC((G140*$H$15)+G140,2)</f>
        <v>1023.04</v>
      </c>
      <c r="I140" s="83">
        <f t="shared" si="55"/>
        <v>1023.04</v>
      </c>
      <c r="J140" s="130">
        <v>0</v>
      </c>
      <c r="K140" s="131" t="e">
        <f>(J140*#REF!)</f>
        <v>#REF!</v>
      </c>
      <c r="L140" s="110"/>
      <c r="N140" s="119"/>
    </row>
    <row r="141" spans="2:14" ht="18.75" customHeight="1">
      <c r="B141" s="286" t="s">
        <v>48</v>
      </c>
      <c r="C141" s="289"/>
      <c r="D141" s="84"/>
      <c r="E141" s="80"/>
      <c r="F141" s="81"/>
      <c r="G141" s="82"/>
      <c r="H141" s="83"/>
      <c r="I141" s="83"/>
      <c r="J141" s="126">
        <v>0</v>
      </c>
      <c r="K141" s="127" t="e">
        <f>(J141*#REF!)</f>
        <v>#REF!</v>
      </c>
      <c r="L141" s="72"/>
    </row>
    <row r="142" spans="2:14" s="118" customFormat="1" ht="46.5" customHeight="1">
      <c r="B142" s="229" t="s">
        <v>557</v>
      </c>
      <c r="C142" s="78" t="s">
        <v>413</v>
      </c>
      <c r="D142" s="84" t="s">
        <v>58</v>
      </c>
      <c r="E142" s="80">
        <v>89849</v>
      </c>
      <c r="F142" s="82">
        <v>6</v>
      </c>
      <c r="G142" s="82">
        <v>35.58</v>
      </c>
      <c r="H142" s="83">
        <f t="shared" ref="H142" si="67">TRUNC(G142*$H$15+G142,2)</f>
        <v>45.41</v>
      </c>
      <c r="I142" s="83">
        <f t="shared" ref="I142" si="68">TRUNC(H142*F142,2)</f>
        <v>272.45999999999998</v>
      </c>
      <c r="J142" s="130">
        <v>1</v>
      </c>
      <c r="K142" s="131" t="e">
        <f>(J142*#REF!)</f>
        <v>#REF!</v>
      </c>
      <c r="L142" s="110"/>
      <c r="N142" s="119"/>
    </row>
    <row r="143" spans="2:14" s="118" customFormat="1" ht="46.5" customHeight="1">
      <c r="B143" s="229" t="s">
        <v>558</v>
      </c>
      <c r="C143" s="78" t="s">
        <v>117</v>
      </c>
      <c r="D143" s="84" t="s">
        <v>58</v>
      </c>
      <c r="E143" s="80">
        <v>89714</v>
      </c>
      <c r="F143" s="82">
        <v>31.92</v>
      </c>
      <c r="G143" s="82">
        <v>37.76</v>
      </c>
      <c r="H143" s="83">
        <f t="shared" ref="H143:H164" si="69">TRUNC(G143*$H$15+G143,2)</f>
        <v>48.19</v>
      </c>
      <c r="I143" s="83">
        <f t="shared" si="55"/>
        <v>1538.22</v>
      </c>
      <c r="J143" s="130">
        <v>1</v>
      </c>
      <c r="K143" s="131" t="e">
        <f>(J143*#REF!)</f>
        <v>#REF!</v>
      </c>
      <c r="L143" s="110"/>
      <c r="N143" s="119"/>
    </row>
    <row r="144" spans="2:14" s="118" customFormat="1" ht="59.25" customHeight="1">
      <c r="B144" s="229" t="s">
        <v>559</v>
      </c>
      <c r="C144" s="78" t="s">
        <v>429</v>
      </c>
      <c r="D144" s="84" t="s">
        <v>58</v>
      </c>
      <c r="E144" s="80">
        <v>89713</v>
      </c>
      <c r="F144" s="82">
        <v>2.61</v>
      </c>
      <c r="G144" s="82">
        <v>29.21</v>
      </c>
      <c r="H144" s="83">
        <f t="shared" ref="H144" si="70">TRUNC(G144*$H$15+G144,2)</f>
        <v>37.28</v>
      </c>
      <c r="I144" s="83">
        <f t="shared" ref="I144" si="71">TRUNC(H144*F144,2)</f>
        <v>97.3</v>
      </c>
      <c r="J144" s="130">
        <v>1</v>
      </c>
      <c r="K144" s="131" t="e">
        <f>(J144*#REF!)</f>
        <v>#REF!</v>
      </c>
      <c r="L144" s="110"/>
      <c r="N144" s="119"/>
    </row>
    <row r="145" spans="2:14" s="118" customFormat="1" ht="48" customHeight="1">
      <c r="B145" s="229" t="s">
        <v>560</v>
      </c>
      <c r="C145" s="78" t="s">
        <v>96</v>
      </c>
      <c r="D145" s="84" t="s">
        <v>58</v>
      </c>
      <c r="E145" s="80">
        <v>89712</v>
      </c>
      <c r="F145" s="82">
        <v>12.3</v>
      </c>
      <c r="G145" s="82">
        <v>19.170000000000002</v>
      </c>
      <c r="H145" s="83">
        <f t="shared" si="69"/>
        <v>24.46</v>
      </c>
      <c r="I145" s="83">
        <f t="shared" si="55"/>
        <v>300.85000000000002</v>
      </c>
      <c r="J145" s="130">
        <v>1</v>
      </c>
      <c r="K145" s="131" t="e">
        <f>(J145*#REF!)</f>
        <v>#REF!</v>
      </c>
      <c r="L145" s="110"/>
      <c r="N145" s="119"/>
    </row>
    <row r="146" spans="2:14" s="118" customFormat="1" ht="47.25" customHeight="1">
      <c r="B146" s="229" t="s">
        <v>561</v>
      </c>
      <c r="C146" s="78" t="s">
        <v>118</v>
      </c>
      <c r="D146" s="84" t="s">
        <v>58</v>
      </c>
      <c r="E146" s="80">
        <v>89711</v>
      </c>
      <c r="F146" s="82">
        <v>11.96</v>
      </c>
      <c r="G146" s="82">
        <v>13.14</v>
      </c>
      <c r="H146" s="83">
        <f t="shared" si="69"/>
        <v>16.77</v>
      </c>
      <c r="I146" s="83">
        <f t="shared" si="55"/>
        <v>200.56</v>
      </c>
      <c r="J146" s="130">
        <v>1</v>
      </c>
      <c r="K146" s="131" t="e">
        <f>(J146*#REF!)</f>
        <v>#REF!</v>
      </c>
      <c r="L146" s="110"/>
      <c r="N146" s="119"/>
    </row>
    <row r="147" spans="2:14" s="118" customFormat="1" ht="47.25" customHeight="1">
      <c r="B147" s="229" t="s">
        <v>562</v>
      </c>
      <c r="C147" s="78" t="s">
        <v>119</v>
      </c>
      <c r="D147" s="84" t="s">
        <v>93</v>
      </c>
      <c r="E147" s="80">
        <v>89728</v>
      </c>
      <c r="F147" s="82">
        <v>7</v>
      </c>
      <c r="G147" s="82">
        <v>6.81</v>
      </c>
      <c r="H147" s="83">
        <f t="shared" si="69"/>
        <v>8.69</v>
      </c>
      <c r="I147" s="83">
        <f t="shared" si="55"/>
        <v>60.83</v>
      </c>
      <c r="J147" s="130">
        <v>1</v>
      </c>
      <c r="K147" s="131" t="e">
        <f>(J147*#REF!)</f>
        <v>#REF!</v>
      </c>
      <c r="L147" s="110"/>
      <c r="N147" s="119"/>
    </row>
    <row r="148" spans="2:14" s="118" customFormat="1" ht="58.5" customHeight="1">
      <c r="B148" s="229" t="s">
        <v>563</v>
      </c>
      <c r="C148" s="78" t="s">
        <v>414</v>
      </c>
      <c r="D148" s="84" t="s">
        <v>93</v>
      </c>
      <c r="E148" s="80">
        <v>89744</v>
      </c>
      <c r="F148" s="82">
        <v>7</v>
      </c>
      <c r="G148" s="82">
        <v>15.46</v>
      </c>
      <c r="H148" s="83">
        <f t="shared" ref="H148" si="72">TRUNC(G148*$H$15+G148,2)</f>
        <v>19.73</v>
      </c>
      <c r="I148" s="83">
        <f t="shared" ref="I148" si="73">TRUNC(H148*F148,2)</f>
        <v>138.11000000000001</v>
      </c>
      <c r="J148" s="130">
        <v>1</v>
      </c>
      <c r="K148" s="131" t="e">
        <f>(J148*#REF!)</f>
        <v>#REF!</v>
      </c>
      <c r="L148" s="110"/>
      <c r="N148" s="119"/>
    </row>
    <row r="149" spans="2:14" s="118" customFormat="1" ht="58.5" customHeight="1">
      <c r="B149" s="229" t="s">
        <v>564</v>
      </c>
      <c r="C149" s="78" t="s">
        <v>415</v>
      </c>
      <c r="D149" s="84" t="s">
        <v>93</v>
      </c>
      <c r="E149" s="80">
        <v>89801</v>
      </c>
      <c r="F149" s="82">
        <v>6</v>
      </c>
      <c r="G149" s="82">
        <v>4.0599999999999996</v>
      </c>
      <c r="H149" s="83">
        <f t="shared" ref="H149" si="74">TRUNC(G149*$H$15+G149,2)</f>
        <v>5.18</v>
      </c>
      <c r="I149" s="83">
        <f t="shared" ref="I149" si="75">TRUNC(H149*F149,2)</f>
        <v>31.08</v>
      </c>
      <c r="J149" s="130">
        <v>1</v>
      </c>
      <c r="K149" s="131" t="e">
        <f>(J149*#REF!)</f>
        <v>#REF!</v>
      </c>
      <c r="L149" s="110"/>
      <c r="N149" s="119"/>
    </row>
    <row r="150" spans="2:14" s="118" customFormat="1" ht="55.5" customHeight="1">
      <c r="B150" s="229" t="s">
        <v>565</v>
      </c>
      <c r="C150" s="78" t="s">
        <v>416</v>
      </c>
      <c r="D150" s="84" t="s">
        <v>93</v>
      </c>
      <c r="E150" s="80">
        <v>89724</v>
      </c>
      <c r="F150" s="82">
        <v>7</v>
      </c>
      <c r="G150" s="82">
        <v>6.47</v>
      </c>
      <c r="H150" s="83">
        <f t="shared" ref="H150:H151" si="76">TRUNC(G150*$H$15+G150,2)</f>
        <v>8.25</v>
      </c>
      <c r="I150" s="83">
        <f t="shared" ref="I150:I151" si="77">TRUNC(H150*F150,2)</f>
        <v>57.75</v>
      </c>
      <c r="J150" s="130">
        <v>1</v>
      </c>
      <c r="K150" s="131" t="e">
        <f>(J150*#REF!)</f>
        <v>#REF!</v>
      </c>
      <c r="L150" s="110"/>
      <c r="N150" s="119"/>
    </row>
    <row r="151" spans="2:14" s="118" customFormat="1" ht="49.5" customHeight="1">
      <c r="B151" s="229" t="s">
        <v>566</v>
      </c>
      <c r="C151" s="78" t="s">
        <v>418</v>
      </c>
      <c r="D151" s="84" t="s">
        <v>93</v>
      </c>
      <c r="E151" s="80">
        <v>89746</v>
      </c>
      <c r="F151" s="82">
        <v>2</v>
      </c>
      <c r="G151" s="82">
        <v>15.43</v>
      </c>
      <c r="H151" s="83">
        <f t="shared" si="76"/>
        <v>19.690000000000001</v>
      </c>
      <c r="I151" s="83">
        <f t="shared" si="77"/>
        <v>39.380000000000003</v>
      </c>
      <c r="J151" s="130">
        <v>1</v>
      </c>
      <c r="K151" s="131" t="e">
        <f>(J151*#REF!)</f>
        <v>#REF!</v>
      </c>
      <c r="L151" s="110"/>
      <c r="N151" s="119"/>
    </row>
    <row r="152" spans="2:14" s="118" customFormat="1" ht="44.25" customHeight="1">
      <c r="B152" s="229" t="s">
        <v>567</v>
      </c>
      <c r="C152" s="78" t="s">
        <v>120</v>
      </c>
      <c r="D152" s="84" t="s">
        <v>93</v>
      </c>
      <c r="E152" s="80">
        <v>89726</v>
      </c>
      <c r="F152" s="82">
        <v>4</v>
      </c>
      <c r="G152" s="82">
        <v>5.08</v>
      </c>
      <c r="H152" s="83">
        <f t="shared" si="69"/>
        <v>6.48</v>
      </c>
      <c r="I152" s="83">
        <f t="shared" si="55"/>
        <v>25.92</v>
      </c>
      <c r="J152" s="130">
        <v>1</v>
      </c>
      <c r="K152" s="131" t="e">
        <f>(J152*#REF!)</f>
        <v>#REF!</v>
      </c>
      <c r="L152" s="110"/>
      <c r="N152" s="119"/>
    </row>
    <row r="153" spans="2:14" s="118" customFormat="1" ht="48.75" customHeight="1">
      <c r="B153" s="229" t="s">
        <v>568</v>
      </c>
      <c r="C153" s="78" t="s">
        <v>417</v>
      </c>
      <c r="D153" s="84" t="s">
        <v>93</v>
      </c>
      <c r="E153" s="80">
        <v>89732</v>
      </c>
      <c r="F153" s="82">
        <v>3</v>
      </c>
      <c r="G153" s="82">
        <v>7.41</v>
      </c>
      <c r="H153" s="83">
        <f t="shared" ref="H153" si="78">TRUNC(G153*$H$15+G153,2)</f>
        <v>9.4499999999999993</v>
      </c>
      <c r="I153" s="83">
        <f t="shared" ref="I153" si="79">TRUNC(H153*F153,2)</f>
        <v>28.35</v>
      </c>
      <c r="J153" s="130">
        <v>1</v>
      </c>
      <c r="K153" s="131" t="e">
        <f>(J153*#REF!)</f>
        <v>#REF!</v>
      </c>
      <c r="L153" s="110"/>
      <c r="N153" s="119"/>
    </row>
    <row r="154" spans="2:14" s="118" customFormat="1" ht="44.25" customHeight="1">
      <c r="B154" s="229" t="s">
        <v>569</v>
      </c>
      <c r="C154" s="78" t="s">
        <v>121</v>
      </c>
      <c r="D154" s="84" t="s">
        <v>93</v>
      </c>
      <c r="E154" s="80">
        <v>89752</v>
      </c>
      <c r="F154" s="82">
        <v>11</v>
      </c>
      <c r="G154" s="82">
        <v>4.1900000000000004</v>
      </c>
      <c r="H154" s="83">
        <f t="shared" si="69"/>
        <v>5.34</v>
      </c>
      <c r="I154" s="83">
        <f t="shared" si="55"/>
        <v>58.74</v>
      </c>
      <c r="J154" s="130">
        <v>1</v>
      </c>
      <c r="K154" s="131" t="e">
        <f>(J154*#REF!)</f>
        <v>#REF!</v>
      </c>
      <c r="L154" s="110"/>
      <c r="N154" s="119"/>
    </row>
    <row r="155" spans="2:14" s="118" customFormat="1" ht="54" customHeight="1">
      <c r="B155" s="229" t="s">
        <v>570</v>
      </c>
      <c r="C155" s="78" t="s">
        <v>426</v>
      </c>
      <c r="D155" s="84" t="s">
        <v>93</v>
      </c>
      <c r="E155" s="80">
        <v>89778</v>
      </c>
      <c r="F155" s="82">
        <v>9</v>
      </c>
      <c r="G155" s="82">
        <v>11.72</v>
      </c>
      <c r="H155" s="83">
        <f t="shared" si="69"/>
        <v>14.95</v>
      </c>
      <c r="I155" s="83">
        <f t="shared" si="55"/>
        <v>134.55000000000001</v>
      </c>
      <c r="J155" s="130">
        <v>1</v>
      </c>
      <c r="K155" s="131" t="e">
        <f>(J155*#REF!)</f>
        <v>#REF!</v>
      </c>
      <c r="L155" s="110"/>
      <c r="N155" s="119"/>
    </row>
    <row r="156" spans="2:14" s="118" customFormat="1" ht="54" customHeight="1">
      <c r="B156" s="229" t="s">
        <v>571</v>
      </c>
      <c r="C156" s="78" t="s">
        <v>427</v>
      </c>
      <c r="D156" s="84" t="s">
        <v>93</v>
      </c>
      <c r="E156" s="80">
        <v>89549</v>
      </c>
      <c r="F156" s="82">
        <v>1</v>
      </c>
      <c r="G156" s="82">
        <v>8.57</v>
      </c>
      <c r="H156" s="83">
        <f t="shared" si="69"/>
        <v>10.93</v>
      </c>
      <c r="I156" s="83">
        <f t="shared" si="55"/>
        <v>10.93</v>
      </c>
      <c r="J156" s="130">
        <v>1</v>
      </c>
      <c r="K156" s="131" t="e">
        <f>(J156*#REF!)</f>
        <v>#REF!</v>
      </c>
      <c r="L156" s="110"/>
      <c r="N156" s="119"/>
    </row>
    <row r="157" spans="2:14" s="118" customFormat="1" ht="54" customHeight="1">
      <c r="B157" s="229" t="s">
        <v>572</v>
      </c>
      <c r="C157" s="78" t="s">
        <v>422</v>
      </c>
      <c r="D157" s="84" t="s">
        <v>93</v>
      </c>
      <c r="E157" s="80">
        <v>89797</v>
      </c>
      <c r="F157" s="82">
        <v>1</v>
      </c>
      <c r="G157" s="82">
        <v>27.9</v>
      </c>
      <c r="H157" s="83">
        <f t="shared" ref="H157" si="80">TRUNC(G157*$H$15+G157,2)</f>
        <v>35.6</v>
      </c>
      <c r="I157" s="83">
        <f t="shared" ref="I157" si="81">TRUNC(H157*F157,2)</f>
        <v>35.6</v>
      </c>
      <c r="J157" s="130">
        <v>1</v>
      </c>
      <c r="K157" s="131" t="e">
        <f>(J157*#REF!)</f>
        <v>#REF!</v>
      </c>
      <c r="L157" s="110"/>
      <c r="N157" s="119"/>
    </row>
    <row r="158" spans="2:14" s="118" customFormat="1" ht="54" customHeight="1">
      <c r="B158" s="229" t="s">
        <v>573</v>
      </c>
      <c r="C158" s="78" t="s">
        <v>423</v>
      </c>
      <c r="D158" s="84" t="s">
        <v>93</v>
      </c>
      <c r="E158" s="80">
        <v>89785</v>
      </c>
      <c r="F158" s="82">
        <v>1</v>
      </c>
      <c r="G158" s="82">
        <v>13.18</v>
      </c>
      <c r="H158" s="83">
        <f t="shared" ref="H158:H159" si="82">TRUNC(G158*$H$15+G158,2)</f>
        <v>16.82</v>
      </c>
      <c r="I158" s="83">
        <f t="shared" ref="I158:I159" si="83">TRUNC(H158*F158,2)</f>
        <v>16.82</v>
      </c>
      <c r="J158" s="130">
        <v>1</v>
      </c>
      <c r="K158" s="131" t="e">
        <f>(J158*#REF!)</f>
        <v>#REF!</v>
      </c>
      <c r="L158" s="110"/>
      <c r="N158" s="119"/>
    </row>
    <row r="159" spans="2:14" s="118" customFormat="1" ht="53.25" customHeight="1">
      <c r="B159" s="229" t="s">
        <v>574</v>
      </c>
      <c r="C159" s="78" t="s">
        <v>431</v>
      </c>
      <c r="D159" s="84" t="s">
        <v>93</v>
      </c>
      <c r="E159" s="80">
        <v>89783</v>
      </c>
      <c r="F159" s="82">
        <v>2</v>
      </c>
      <c r="G159" s="82">
        <v>8.1</v>
      </c>
      <c r="H159" s="83">
        <f t="shared" si="82"/>
        <v>10.33</v>
      </c>
      <c r="I159" s="83">
        <f t="shared" si="83"/>
        <v>20.66</v>
      </c>
      <c r="J159" s="130">
        <v>1</v>
      </c>
      <c r="K159" s="131" t="e">
        <f>(J159*#REF!)</f>
        <v>#REF!</v>
      </c>
      <c r="L159" s="110"/>
      <c r="N159" s="119"/>
    </row>
    <row r="160" spans="2:14" s="118" customFormat="1" ht="41.25" customHeight="1">
      <c r="B160" s="229" t="s">
        <v>575</v>
      </c>
      <c r="C160" s="85" t="s">
        <v>424</v>
      </c>
      <c r="D160" s="84" t="s">
        <v>93</v>
      </c>
      <c r="E160" s="206" t="s">
        <v>425</v>
      </c>
      <c r="F160" s="82">
        <v>1</v>
      </c>
      <c r="G160" s="82">
        <v>22.31</v>
      </c>
      <c r="H160" s="83">
        <f t="shared" ref="H160:H161" si="84">TRUNC(G160*$H$15+G160,2)</f>
        <v>28.47</v>
      </c>
      <c r="I160" s="83">
        <f t="shared" ref="I160:I161" si="85">TRUNC(H160*F160,2)</f>
        <v>28.47</v>
      </c>
      <c r="J160" s="130">
        <v>1</v>
      </c>
      <c r="K160" s="131" t="e">
        <f>(J160*#REF!)</f>
        <v>#REF!</v>
      </c>
      <c r="L160" s="110"/>
      <c r="N160" s="119"/>
    </row>
    <row r="161" spans="2:14" s="118" customFormat="1" ht="53.25" customHeight="1">
      <c r="B161" s="229" t="s">
        <v>576</v>
      </c>
      <c r="C161" s="78" t="s">
        <v>421</v>
      </c>
      <c r="D161" s="84" t="s">
        <v>93</v>
      </c>
      <c r="E161" s="80">
        <v>89546</v>
      </c>
      <c r="F161" s="82">
        <v>2</v>
      </c>
      <c r="G161" s="82">
        <v>6.36</v>
      </c>
      <c r="H161" s="83">
        <f t="shared" si="84"/>
        <v>8.11</v>
      </c>
      <c r="I161" s="83">
        <f t="shared" si="85"/>
        <v>16.22</v>
      </c>
      <c r="J161" s="130">
        <v>1</v>
      </c>
      <c r="K161" s="131" t="e">
        <f>(J161*#REF!)</f>
        <v>#REF!</v>
      </c>
      <c r="L161" s="110"/>
      <c r="N161" s="119"/>
    </row>
    <row r="162" spans="2:14" s="118" customFormat="1" ht="53.25" customHeight="1">
      <c r="B162" s="229" t="s">
        <v>577</v>
      </c>
      <c r="C162" s="78" t="s">
        <v>430</v>
      </c>
      <c r="D162" s="84" t="s">
        <v>93</v>
      </c>
      <c r="E162" s="80">
        <v>89782</v>
      </c>
      <c r="F162" s="82">
        <v>1</v>
      </c>
      <c r="G162" s="82">
        <v>7.95</v>
      </c>
      <c r="H162" s="83">
        <f t="shared" si="69"/>
        <v>10.14</v>
      </c>
      <c r="I162" s="83">
        <f t="shared" si="55"/>
        <v>10.14</v>
      </c>
      <c r="J162" s="130">
        <v>1</v>
      </c>
      <c r="K162" s="131" t="e">
        <f>(J162*#REF!)</f>
        <v>#REF!</v>
      </c>
      <c r="L162" s="110"/>
      <c r="N162" s="119"/>
    </row>
    <row r="163" spans="2:14" s="118" customFormat="1" ht="47.25" customHeight="1">
      <c r="B163" s="229" t="s">
        <v>578</v>
      </c>
      <c r="C163" s="78" t="s">
        <v>419</v>
      </c>
      <c r="D163" s="84" t="s">
        <v>93</v>
      </c>
      <c r="E163" s="206" t="s">
        <v>420</v>
      </c>
      <c r="F163" s="82">
        <v>2</v>
      </c>
      <c r="G163" s="82">
        <v>54.8</v>
      </c>
      <c r="H163" s="83">
        <f t="shared" ref="H163" si="86">TRUNC(G163*$H$15+G163,2)</f>
        <v>69.94</v>
      </c>
      <c r="I163" s="83">
        <f t="shared" ref="I163" si="87">TRUNC(H163*F163,2)</f>
        <v>139.88</v>
      </c>
      <c r="J163" s="130">
        <v>1</v>
      </c>
      <c r="K163" s="131" t="e">
        <f>(J163*#REF!)</f>
        <v>#REF!</v>
      </c>
      <c r="L163" s="110"/>
      <c r="N163" s="119"/>
    </row>
    <row r="164" spans="2:14" s="118" customFormat="1" ht="47.25" customHeight="1">
      <c r="B164" s="229" t="s">
        <v>579</v>
      </c>
      <c r="C164" s="78" t="s">
        <v>95</v>
      </c>
      <c r="D164" s="84" t="s">
        <v>93</v>
      </c>
      <c r="E164" s="80">
        <v>89707</v>
      </c>
      <c r="F164" s="82">
        <v>2</v>
      </c>
      <c r="G164" s="82">
        <v>22.44</v>
      </c>
      <c r="H164" s="83">
        <f t="shared" si="69"/>
        <v>28.64</v>
      </c>
      <c r="I164" s="83">
        <f t="shared" si="55"/>
        <v>57.28</v>
      </c>
      <c r="J164" s="130">
        <v>1</v>
      </c>
      <c r="K164" s="131" t="e">
        <f>(J164*#REF!)</f>
        <v>#REF!</v>
      </c>
      <c r="L164" s="110"/>
      <c r="N164" s="119"/>
    </row>
    <row r="165" spans="2:14" s="118" customFormat="1" ht="36" customHeight="1">
      <c r="B165" s="229" t="s">
        <v>580</v>
      </c>
      <c r="C165" s="78" t="s">
        <v>443</v>
      </c>
      <c r="D165" s="84" t="s">
        <v>93</v>
      </c>
      <c r="E165" s="80">
        <v>40729</v>
      </c>
      <c r="F165" s="81">
        <v>1</v>
      </c>
      <c r="G165" s="82">
        <v>180.92</v>
      </c>
      <c r="H165" s="83">
        <f t="shared" ref="H165" si="88">TRUNC(G165*$H$15+G165,2)</f>
        <v>230.9</v>
      </c>
      <c r="I165" s="83">
        <f t="shared" ref="I165:I175" si="89">TRUNC(H165*F165,2)</f>
        <v>230.9</v>
      </c>
      <c r="J165" s="130">
        <v>0</v>
      </c>
      <c r="K165" s="131" t="e">
        <f>(J165*#REF!)</f>
        <v>#REF!</v>
      </c>
      <c r="L165" s="110"/>
      <c r="N165" s="119"/>
    </row>
    <row r="166" spans="2:14" s="118" customFormat="1" ht="33.75" customHeight="1">
      <c r="B166" s="229" t="s">
        <v>581</v>
      </c>
      <c r="C166" s="78" t="s">
        <v>296</v>
      </c>
      <c r="D166" s="81" t="s">
        <v>93</v>
      </c>
      <c r="E166" s="80">
        <v>86888</v>
      </c>
      <c r="F166" s="82">
        <v>5</v>
      </c>
      <c r="G166" s="82">
        <v>347.03</v>
      </c>
      <c r="H166" s="83">
        <f t="shared" ref="H166:H175" si="90">TRUNC((G166*$H$15)+G166,2)</f>
        <v>442.91</v>
      </c>
      <c r="I166" s="83">
        <f t="shared" si="89"/>
        <v>2214.5500000000002</v>
      </c>
      <c r="J166" s="130">
        <v>0</v>
      </c>
      <c r="K166" s="131" t="e">
        <f>(J166*#REF!)</f>
        <v>#REF!</v>
      </c>
      <c r="L166" s="110"/>
      <c r="N166" s="119"/>
    </row>
    <row r="167" spans="2:14" s="140" customFormat="1" ht="53.25" customHeight="1">
      <c r="B167" s="229" t="s">
        <v>582</v>
      </c>
      <c r="C167" s="78" t="s">
        <v>395</v>
      </c>
      <c r="D167" s="81" t="s">
        <v>93</v>
      </c>
      <c r="E167" s="80">
        <v>95472</v>
      </c>
      <c r="F167" s="82">
        <v>1</v>
      </c>
      <c r="G167" s="82">
        <v>602.6</v>
      </c>
      <c r="H167" s="83">
        <f t="shared" si="90"/>
        <v>769.09</v>
      </c>
      <c r="I167" s="83">
        <f t="shared" si="89"/>
        <v>769.09</v>
      </c>
      <c r="J167" s="137">
        <v>0</v>
      </c>
      <c r="K167" s="138" t="e">
        <f>(J167*#REF!)</f>
        <v>#REF!</v>
      </c>
      <c r="L167" s="139"/>
      <c r="N167" s="141"/>
    </row>
    <row r="168" spans="2:14" s="140" customFormat="1" ht="33.75" customHeight="1">
      <c r="B168" s="229" t="s">
        <v>583</v>
      </c>
      <c r="C168" s="78" t="s">
        <v>396</v>
      </c>
      <c r="D168" s="81" t="s">
        <v>93</v>
      </c>
      <c r="E168" s="91" t="s">
        <v>342</v>
      </c>
      <c r="F168" s="82">
        <v>1</v>
      </c>
      <c r="G168" s="82">
        <v>184.08</v>
      </c>
      <c r="H168" s="83">
        <f t="shared" si="90"/>
        <v>234.94</v>
      </c>
      <c r="I168" s="83">
        <f t="shared" si="89"/>
        <v>234.94</v>
      </c>
      <c r="J168" s="137">
        <v>0</v>
      </c>
      <c r="K168" s="138" t="e">
        <f>(J168*#REF!)</f>
        <v>#REF!</v>
      </c>
      <c r="L168" s="139"/>
      <c r="N168" s="141"/>
    </row>
    <row r="169" spans="2:14" s="140" customFormat="1" ht="33.75" customHeight="1">
      <c r="B169" s="229" t="s">
        <v>584</v>
      </c>
      <c r="C169" s="78" t="s">
        <v>400</v>
      </c>
      <c r="D169" s="81" t="s">
        <v>93</v>
      </c>
      <c r="E169" s="91" t="s">
        <v>368</v>
      </c>
      <c r="F169" s="82">
        <v>1</v>
      </c>
      <c r="G169" s="82">
        <v>216.97</v>
      </c>
      <c r="H169" s="83">
        <f t="shared" si="90"/>
        <v>276.91000000000003</v>
      </c>
      <c r="I169" s="83">
        <f t="shared" si="89"/>
        <v>276.91000000000003</v>
      </c>
      <c r="J169" s="137">
        <v>0</v>
      </c>
      <c r="K169" s="138" t="e">
        <f>(J169*#REF!)</f>
        <v>#REF!</v>
      </c>
      <c r="L169" s="139"/>
      <c r="N169" s="141"/>
    </row>
    <row r="170" spans="2:14" s="118" customFormat="1" ht="52.8">
      <c r="B170" s="229" t="s">
        <v>585</v>
      </c>
      <c r="C170" s="78" t="s">
        <v>299</v>
      </c>
      <c r="D170" s="81" t="s">
        <v>93</v>
      </c>
      <c r="E170" s="80">
        <v>86937</v>
      </c>
      <c r="F170" s="82">
        <v>4</v>
      </c>
      <c r="G170" s="82">
        <v>146.53</v>
      </c>
      <c r="H170" s="83">
        <f t="shared" si="90"/>
        <v>187.01</v>
      </c>
      <c r="I170" s="83">
        <f t="shared" si="89"/>
        <v>748.04</v>
      </c>
      <c r="J170" s="130">
        <v>0</v>
      </c>
      <c r="K170" s="131" t="e">
        <f>(J170*#REF!)</f>
        <v>#REF!</v>
      </c>
      <c r="L170" s="110"/>
      <c r="N170" s="119"/>
    </row>
    <row r="171" spans="2:14" s="118" customFormat="1" ht="61.5" customHeight="1">
      <c r="B171" s="229" t="s">
        <v>586</v>
      </c>
      <c r="C171" s="78" t="s">
        <v>406</v>
      </c>
      <c r="D171" s="81" t="s">
        <v>93</v>
      </c>
      <c r="E171" s="80">
        <v>93396</v>
      </c>
      <c r="F171" s="82">
        <v>1</v>
      </c>
      <c r="G171" s="82">
        <v>486.45</v>
      </c>
      <c r="H171" s="83">
        <f t="shared" si="90"/>
        <v>620.85</v>
      </c>
      <c r="I171" s="83">
        <f t="shared" si="89"/>
        <v>620.85</v>
      </c>
      <c r="J171" s="130">
        <v>0</v>
      </c>
      <c r="K171" s="131" t="e">
        <f>(J171*#REF!)</f>
        <v>#REF!</v>
      </c>
      <c r="L171" s="110"/>
      <c r="N171" s="119"/>
    </row>
    <row r="172" spans="2:14" s="118" customFormat="1" ht="31.5" customHeight="1">
      <c r="B172" s="229" t="s">
        <v>587</v>
      </c>
      <c r="C172" s="78" t="s">
        <v>295</v>
      </c>
      <c r="D172" s="81" t="s">
        <v>58</v>
      </c>
      <c r="E172" s="80">
        <v>86895</v>
      </c>
      <c r="F172" s="82">
        <v>4.5999999999999996</v>
      </c>
      <c r="G172" s="82">
        <v>277.45999999999998</v>
      </c>
      <c r="H172" s="83">
        <f>TRUNC((G172*$H$15)+G172,2)</f>
        <v>354.12</v>
      </c>
      <c r="I172" s="83">
        <f>TRUNC(H172*F172,2)</f>
        <v>1628.95</v>
      </c>
      <c r="J172" s="130">
        <v>0</v>
      </c>
      <c r="K172" s="131" t="e">
        <f>(J172*#REF!)</f>
        <v>#REF!</v>
      </c>
      <c r="L172" s="110"/>
      <c r="N172" s="119"/>
    </row>
    <row r="173" spans="2:14" s="118" customFormat="1" ht="52.5" customHeight="1">
      <c r="B173" s="229" t="s">
        <v>588</v>
      </c>
      <c r="C173" s="78" t="s">
        <v>297</v>
      </c>
      <c r="D173" s="81" t="s">
        <v>93</v>
      </c>
      <c r="E173" s="80" t="s">
        <v>298</v>
      </c>
      <c r="F173" s="82">
        <v>2</v>
      </c>
      <c r="G173" s="82">
        <v>440.95</v>
      </c>
      <c r="H173" s="83">
        <f t="shared" si="90"/>
        <v>562.78</v>
      </c>
      <c r="I173" s="83">
        <f t="shared" si="89"/>
        <v>1125.56</v>
      </c>
      <c r="J173" s="130">
        <v>0</v>
      </c>
      <c r="K173" s="131" t="e">
        <f>(J173*#REF!)</f>
        <v>#REF!</v>
      </c>
      <c r="L173" s="110"/>
      <c r="N173" s="119"/>
    </row>
    <row r="174" spans="2:14" s="118" customFormat="1" ht="57" customHeight="1">
      <c r="B174" s="229" t="s">
        <v>589</v>
      </c>
      <c r="C174" s="78" t="s">
        <v>407</v>
      </c>
      <c r="D174" s="81" t="s">
        <v>93</v>
      </c>
      <c r="E174" s="80">
        <v>86919</v>
      </c>
      <c r="F174" s="82">
        <v>1</v>
      </c>
      <c r="G174" s="82">
        <v>666.78</v>
      </c>
      <c r="H174" s="83">
        <f t="shared" si="90"/>
        <v>851.01</v>
      </c>
      <c r="I174" s="83">
        <f t="shared" si="89"/>
        <v>851.01</v>
      </c>
      <c r="J174" s="130">
        <v>0</v>
      </c>
      <c r="K174" s="131" t="e">
        <f>(J174*#REF!)</f>
        <v>#REF!</v>
      </c>
      <c r="L174" s="110"/>
      <c r="N174" s="119"/>
    </row>
    <row r="175" spans="2:14" s="118" customFormat="1" ht="45" customHeight="1">
      <c r="B175" s="229" t="s">
        <v>590</v>
      </c>
      <c r="C175" s="78" t="s">
        <v>309</v>
      </c>
      <c r="D175" s="81" t="s">
        <v>93</v>
      </c>
      <c r="E175" s="80">
        <v>95547</v>
      </c>
      <c r="F175" s="82">
        <v>3</v>
      </c>
      <c r="G175" s="82">
        <v>42.12</v>
      </c>
      <c r="H175" s="83">
        <f t="shared" si="90"/>
        <v>53.75</v>
      </c>
      <c r="I175" s="83">
        <f t="shared" si="89"/>
        <v>161.25</v>
      </c>
      <c r="J175" s="130">
        <v>0</v>
      </c>
      <c r="K175" s="131" t="e">
        <f>(J175*#REF!)</f>
        <v>#REF!</v>
      </c>
      <c r="L175" s="110"/>
      <c r="N175" s="119"/>
    </row>
    <row r="176" spans="2:14" s="118" customFormat="1" ht="36" customHeight="1">
      <c r="B176" s="229" t="s">
        <v>591</v>
      </c>
      <c r="C176" s="78" t="s">
        <v>449</v>
      </c>
      <c r="D176" s="81" t="s">
        <v>93</v>
      </c>
      <c r="E176" s="80">
        <v>95544</v>
      </c>
      <c r="F176" s="82">
        <v>6</v>
      </c>
      <c r="G176" s="82">
        <v>47.37</v>
      </c>
      <c r="H176" s="83">
        <f t="shared" ref="H176" si="91">TRUNC((G176*$H$15)+G176,2)</f>
        <v>60.45</v>
      </c>
      <c r="I176" s="83">
        <f t="shared" ref="I176" si="92">TRUNC(H176*F176,2)</f>
        <v>362.7</v>
      </c>
      <c r="J176" s="130">
        <v>0</v>
      </c>
      <c r="K176" s="131" t="e">
        <f>(J176*#REF!)</f>
        <v>#REF!</v>
      </c>
      <c r="L176" s="110"/>
      <c r="N176" s="119"/>
    </row>
    <row r="177" spans="1:14" s="118" customFormat="1" ht="36" customHeight="1">
      <c r="B177" s="229" t="s">
        <v>592</v>
      </c>
      <c r="C177" s="78" t="s">
        <v>450</v>
      </c>
      <c r="D177" s="81" t="s">
        <v>93</v>
      </c>
      <c r="E177" s="80">
        <v>95542</v>
      </c>
      <c r="F177" s="82">
        <v>2</v>
      </c>
      <c r="G177" s="82">
        <v>36.979999999999997</v>
      </c>
      <c r="H177" s="83">
        <f t="shared" ref="H177" si="93">TRUNC((G177*$H$15)+G177,2)</f>
        <v>47.19</v>
      </c>
      <c r="I177" s="83">
        <f t="shared" ref="I177" si="94">TRUNC(H177*F177,2)</f>
        <v>94.38</v>
      </c>
      <c r="J177" s="130">
        <v>0</v>
      </c>
      <c r="K177" s="131" t="e">
        <f>(J177*#REF!)</f>
        <v>#REF!</v>
      </c>
      <c r="L177" s="110"/>
      <c r="N177" s="119"/>
    </row>
    <row r="178" spans="1:14" s="118" customFormat="1" ht="42" customHeight="1">
      <c r="B178" s="229" t="s">
        <v>593</v>
      </c>
      <c r="C178" s="78" t="s">
        <v>216</v>
      </c>
      <c r="D178" s="81" t="s">
        <v>93</v>
      </c>
      <c r="E178" s="206" t="s">
        <v>215</v>
      </c>
      <c r="F178" s="82">
        <v>5</v>
      </c>
      <c r="G178" s="82">
        <v>211.5</v>
      </c>
      <c r="H178" s="83">
        <f t="shared" ref="H178:H182" si="95">TRUNC((G178*$H$15)+G178,2)</f>
        <v>269.93</v>
      </c>
      <c r="I178" s="83">
        <f t="shared" si="55"/>
        <v>1349.65</v>
      </c>
      <c r="J178" s="130">
        <v>0</v>
      </c>
      <c r="K178" s="131" t="e">
        <f>(J178*#REF!)</f>
        <v>#REF!</v>
      </c>
      <c r="L178" s="110"/>
      <c r="N178" s="119"/>
    </row>
    <row r="179" spans="1:14" s="140" customFormat="1" ht="45" customHeight="1">
      <c r="B179" s="229" t="s">
        <v>594</v>
      </c>
      <c r="C179" s="78" t="s">
        <v>405</v>
      </c>
      <c r="D179" s="81" t="s">
        <v>93</v>
      </c>
      <c r="E179" s="80">
        <v>98104</v>
      </c>
      <c r="F179" s="82">
        <v>1</v>
      </c>
      <c r="G179" s="82">
        <v>280.79000000000002</v>
      </c>
      <c r="H179" s="83">
        <f t="shared" si="95"/>
        <v>358.37</v>
      </c>
      <c r="I179" s="83">
        <f t="shared" si="55"/>
        <v>358.37</v>
      </c>
      <c r="J179" s="137">
        <v>0</v>
      </c>
      <c r="K179" s="138" t="e">
        <f>(J179*#REF!)</f>
        <v>#REF!</v>
      </c>
      <c r="L179" s="139"/>
      <c r="N179" s="141"/>
    </row>
    <row r="180" spans="1:14" s="118" customFormat="1" ht="51" customHeight="1">
      <c r="B180" s="229" t="s">
        <v>595</v>
      </c>
      <c r="C180" s="78" t="s">
        <v>310</v>
      </c>
      <c r="D180" s="81" t="s">
        <v>93</v>
      </c>
      <c r="E180" s="80">
        <v>98053</v>
      </c>
      <c r="F180" s="82">
        <v>1</v>
      </c>
      <c r="G180" s="82">
        <v>1791.53</v>
      </c>
      <c r="H180" s="83">
        <f t="shared" si="95"/>
        <v>2286.52</v>
      </c>
      <c r="I180" s="83">
        <f t="shared" si="55"/>
        <v>2286.52</v>
      </c>
      <c r="J180" s="130"/>
      <c r="K180" s="131"/>
      <c r="L180" s="110"/>
      <c r="N180" s="119"/>
    </row>
    <row r="181" spans="1:14" s="118" customFormat="1" ht="51" customHeight="1">
      <c r="B181" s="229" t="s">
        <v>596</v>
      </c>
      <c r="C181" s="78" t="s">
        <v>448</v>
      </c>
      <c r="D181" s="81" t="s">
        <v>93</v>
      </c>
      <c r="E181" s="80">
        <v>98089</v>
      </c>
      <c r="F181" s="82">
        <v>1</v>
      </c>
      <c r="G181" s="82">
        <v>3745.21</v>
      </c>
      <c r="H181" s="83">
        <f t="shared" si="95"/>
        <v>4780.01</v>
      </c>
      <c r="I181" s="83">
        <f t="shared" si="55"/>
        <v>4780.01</v>
      </c>
      <c r="J181" s="130"/>
      <c r="K181" s="131"/>
      <c r="L181" s="110"/>
      <c r="N181" s="119"/>
    </row>
    <row r="182" spans="1:14" s="118" customFormat="1" ht="48.75" customHeight="1">
      <c r="A182" s="457"/>
      <c r="B182" s="229" t="s">
        <v>597</v>
      </c>
      <c r="C182" s="78" t="s">
        <v>311</v>
      </c>
      <c r="D182" s="81" t="s">
        <v>93</v>
      </c>
      <c r="E182" s="206">
        <v>98080</v>
      </c>
      <c r="F182" s="82">
        <v>1</v>
      </c>
      <c r="G182" s="82">
        <v>6878.35</v>
      </c>
      <c r="H182" s="83">
        <f t="shared" si="95"/>
        <v>8778.83</v>
      </c>
      <c r="I182" s="83">
        <f t="shared" si="55"/>
        <v>8778.83</v>
      </c>
      <c r="J182" s="130">
        <v>0</v>
      </c>
      <c r="K182" s="131" t="e">
        <f>(J182*#REF!)</f>
        <v>#REF!</v>
      </c>
      <c r="L182" s="110"/>
      <c r="N182" s="119"/>
    </row>
    <row r="183" spans="1:14" s="1" customFormat="1" ht="12.75" customHeight="1">
      <c r="A183" s="458"/>
      <c r="B183" s="279" t="s">
        <v>6</v>
      </c>
      <c r="C183" s="280"/>
      <c r="D183" s="280"/>
      <c r="E183" s="280"/>
      <c r="F183" s="281"/>
      <c r="G183" s="282">
        <f>(100%)</f>
        <v>1</v>
      </c>
      <c r="H183" s="283"/>
      <c r="I183" s="230">
        <f>SUM(I115:I182)</f>
        <v>35856.980000000003</v>
      </c>
      <c r="J183" s="128" t="e">
        <f>(K183/#REF!)</f>
        <v>#REF!</v>
      </c>
      <c r="K183" s="129" t="e">
        <f>SUM(K133:K182)</f>
        <v>#REF!</v>
      </c>
      <c r="L183" s="73"/>
      <c r="N183" s="6"/>
    </row>
    <row r="184" spans="1:14" s="118" customFormat="1" ht="15.75" customHeight="1">
      <c r="A184" s="457"/>
      <c r="B184" s="286" t="s">
        <v>604</v>
      </c>
      <c r="C184" s="287"/>
      <c r="D184" s="216"/>
      <c r="E184" s="217"/>
      <c r="F184" s="218"/>
      <c r="G184" s="219"/>
      <c r="H184" s="220"/>
      <c r="I184" s="231"/>
      <c r="J184" s="130">
        <v>0</v>
      </c>
      <c r="K184" s="131" t="e">
        <f>(J184*#REF!)</f>
        <v>#REF!</v>
      </c>
      <c r="L184" s="110"/>
      <c r="N184" s="119"/>
    </row>
    <row r="185" spans="1:14" s="118" customFormat="1" ht="39.6">
      <c r="B185" s="229" t="s">
        <v>208</v>
      </c>
      <c r="C185" s="78" t="s">
        <v>451</v>
      </c>
      <c r="D185" s="84" t="s">
        <v>58</v>
      </c>
      <c r="E185" s="80">
        <v>89578</v>
      </c>
      <c r="F185" s="82">
        <v>24</v>
      </c>
      <c r="G185" s="82">
        <v>24.29</v>
      </c>
      <c r="H185" s="83">
        <f>TRUNC(G185*$H$15+G185,2)</f>
        <v>31</v>
      </c>
      <c r="I185" s="83">
        <f t="shared" si="55"/>
        <v>744</v>
      </c>
      <c r="J185" s="130">
        <v>0</v>
      </c>
      <c r="K185" s="131" t="e">
        <f>(J185*#REF!)</f>
        <v>#REF!</v>
      </c>
      <c r="L185" s="110"/>
      <c r="N185" s="119"/>
    </row>
    <row r="186" spans="1:14" s="118" customFormat="1" ht="44.25" customHeight="1">
      <c r="B186" s="229" t="s">
        <v>209</v>
      </c>
      <c r="C186" s="78" t="s">
        <v>452</v>
      </c>
      <c r="D186" s="84" t="s">
        <v>93</v>
      </c>
      <c r="E186" s="80">
        <v>89529</v>
      </c>
      <c r="F186" s="82">
        <v>16</v>
      </c>
      <c r="G186" s="82">
        <v>23.93</v>
      </c>
      <c r="H186" s="83">
        <f>TRUNC(G186*$H$15+G186,2)</f>
        <v>30.54</v>
      </c>
      <c r="I186" s="83">
        <f t="shared" si="55"/>
        <v>488.64</v>
      </c>
      <c r="J186" s="130">
        <v>0</v>
      </c>
      <c r="K186" s="131" t="e">
        <f>(J186*#REF!)</f>
        <v>#REF!</v>
      </c>
      <c r="L186" s="110"/>
      <c r="N186" s="119"/>
    </row>
    <row r="187" spans="1:14" s="1" customFormat="1" ht="12.75" customHeight="1">
      <c r="B187" s="271" t="s">
        <v>6</v>
      </c>
      <c r="C187" s="272"/>
      <c r="D187" s="272"/>
      <c r="E187" s="272"/>
      <c r="F187" s="272"/>
      <c r="G187" s="274">
        <f>(100%)</f>
        <v>1</v>
      </c>
      <c r="H187" s="275"/>
      <c r="I187" s="232">
        <f>SUM(I185:I186)</f>
        <v>1232.6399999999999</v>
      </c>
      <c r="J187" s="128" t="e">
        <f>(K187/#REF!)</f>
        <v>#REF!</v>
      </c>
      <c r="K187" s="129" t="e">
        <f>SUM(K184:K186)</f>
        <v>#REF!</v>
      </c>
      <c r="L187" s="73"/>
      <c r="N187" s="6"/>
    </row>
    <row r="188" spans="1:14" s="118" customFormat="1" ht="16.5" customHeight="1">
      <c r="B188" s="228">
        <v>16</v>
      </c>
      <c r="C188" s="21" t="s">
        <v>53</v>
      </c>
      <c r="D188" s="284"/>
      <c r="E188" s="284"/>
      <c r="F188" s="284"/>
      <c r="G188" s="284"/>
      <c r="H188" s="284"/>
      <c r="I188" s="285"/>
      <c r="J188" s="110"/>
      <c r="K188" s="110"/>
      <c r="L188" s="117"/>
      <c r="N188" s="119"/>
    </row>
    <row r="189" spans="1:14" s="118" customFormat="1" ht="51" customHeight="1">
      <c r="B189" s="229" t="s">
        <v>495</v>
      </c>
      <c r="C189" s="78" t="s">
        <v>468</v>
      </c>
      <c r="D189" s="84" t="s">
        <v>93</v>
      </c>
      <c r="E189" s="206" t="s">
        <v>488</v>
      </c>
      <c r="F189" s="81">
        <v>1</v>
      </c>
      <c r="G189" s="82">
        <v>2542.52</v>
      </c>
      <c r="H189" s="83">
        <f>TRUNC((G189*$H$15)+G189,2)</f>
        <v>3245.01</v>
      </c>
      <c r="I189" s="83">
        <f>TRUNC(H189*F189,2)</f>
        <v>3245.01</v>
      </c>
      <c r="J189" s="130">
        <v>0</v>
      </c>
      <c r="K189" s="131" t="e">
        <f>(J189*#REF!)</f>
        <v>#REF!</v>
      </c>
      <c r="L189" s="110"/>
      <c r="N189" s="119"/>
    </row>
    <row r="190" spans="1:14" s="118" customFormat="1" ht="51" customHeight="1">
      <c r="B190" s="229" t="s">
        <v>496</v>
      </c>
      <c r="C190" s="78" t="s">
        <v>467</v>
      </c>
      <c r="D190" s="84" t="s">
        <v>93</v>
      </c>
      <c r="E190" s="80">
        <v>97888</v>
      </c>
      <c r="F190" s="81">
        <v>2</v>
      </c>
      <c r="G190" s="82">
        <v>368.76</v>
      </c>
      <c r="H190" s="83">
        <f>TRUNC((G190*$H$15)+G190,2)</f>
        <v>470.64</v>
      </c>
      <c r="I190" s="83">
        <f>TRUNC(H190*F190,2)</f>
        <v>941.28</v>
      </c>
      <c r="J190" s="130">
        <v>0</v>
      </c>
      <c r="K190" s="131" t="e">
        <f>(J190*#REF!)</f>
        <v>#REF!</v>
      </c>
      <c r="L190" s="110"/>
      <c r="N190" s="119"/>
    </row>
    <row r="191" spans="1:14" s="118" customFormat="1" ht="39.6">
      <c r="B191" s="229" t="s">
        <v>605</v>
      </c>
      <c r="C191" s="78" t="s">
        <v>179</v>
      </c>
      <c r="D191" s="84" t="s">
        <v>58</v>
      </c>
      <c r="E191" s="80">
        <v>91927</v>
      </c>
      <c r="F191" s="81">
        <v>905.85</v>
      </c>
      <c r="G191" s="82">
        <v>3.33</v>
      </c>
      <c r="H191" s="83">
        <f>TRUNC((G191*$H$15)+G191,2)</f>
        <v>4.25</v>
      </c>
      <c r="I191" s="83">
        <f>TRUNC(H191*F191,2)</f>
        <v>3849.86</v>
      </c>
      <c r="J191" s="130">
        <v>0</v>
      </c>
      <c r="K191" s="131" t="e">
        <f>(J191*#REF!)</f>
        <v>#REF!</v>
      </c>
      <c r="L191" s="110"/>
      <c r="N191" s="119"/>
    </row>
    <row r="192" spans="1:14" s="118" customFormat="1" ht="39.6">
      <c r="B192" s="229" t="s">
        <v>606</v>
      </c>
      <c r="C192" s="78" t="s">
        <v>180</v>
      </c>
      <c r="D192" s="84" t="s">
        <v>58</v>
      </c>
      <c r="E192" s="80">
        <v>91929</v>
      </c>
      <c r="F192" s="81">
        <v>268.05</v>
      </c>
      <c r="G192" s="82">
        <v>4.67</v>
      </c>
      <c r="H192" s="83">
        <f t="shared" ref="H192:H210" si="96">TRUNC((G192*$H$15)+G192,2)</f>
        <v>5.96</v>
      </c>
      <c r="I192" s="83">
        <f t="shared" ref="I192:I210" si="97">TRUNC(H192*F192,2)</f>
        <v>1597.57</v>
      </c>
      <c r="J192" s="130">
        <v>0</v>
      </c>
      <c r="K192" s="131" t="e">
        <f>(J192*#REF!)</f>
        <v>#REF!</v>
      </c>
      <c r="L192" s="110"/>
      <c r="N192" s="119"/>
    </row>
    <row r="193" spans="2:14" s="118" customFormat="1" ht="39.6">
      <c r="B193" s="229" t="s">
        <v>607</v>
      </c>
      <c r="C193" s="78" t="s">
        <v>181</v>
      </c>
      <c r="D193" s="84" t="s">
        <v>58</v>
      </c>
      <c r="E193" s="80">
        <v>91935</v>
      </c>
      <c r="F193" s="81">
        <v>60.92</v>
      </c>
      <c r="G193" s="82">
        <v>15.01</v>
      </c>
      <c r="H193" s="83">
        <f t="shared" si="96"/>
        <v>19.149999999999999</v>
      </c>
      <c r="I193" s="83">
        <f t="shared" si="97"/>
        <v>1166.6099999999999</v>
      </c>
      <c r="J193" s="130"/>
      <c r="K193" s="131"/>
      <c r="L193" s="110"/>
      <c r="N193" s="119"/>
    </row>
    <row r="194" spans="2:14" s="118" customFormat="1" ht="33.75" customHeight="1">
      <c r="B194" s="229" t="s">
        <v>608</v>
      </c>
      <c r="C194" s="78" t="s">
        <v>107</v>
      </c>
      <c r="D194" s="84" t="s">
        <v>93</v>
      </c>
      <c r="E194" s="80">
        <v>91939</v>
      </c>
      <c r="F194" s="81">
        <v>9</v>
      </c>
      <c r="G194" s="82">
        <v>19.53</v>
      </c>
      <c r="H194" s="83">
        <f t="shared" si="96"/>
        <v>24.92</v>
      </c>
      <c r="I194" s="83">
        <f t="shared" si="97"/>
        <v>224.28</v>
      </c>
      <c r="J194" s="130">
        <v>0</v>
      </c>
      <c r="K194" s="131" t="e">
        <f>(J194*#REF!)</f>
        <v>#REF!</v>
      </c>
      <c r="L194" s="110"/>
      <c r="N194" s="119"/>
    </row>
    <row r="195" spans="2:14" s="118" customFormat="1" ht="33.75" customHeight="1">
      <c r="B195" s="229" t="s">
        <v>609</v>
      </c>
      <c r="C195" s="78" t="s">
        <v>108</v>
      </c>
      <c r="D195" s="84" t="s">
        <v>93</v>
      </c>
      <c r="E195" s="80">
        <v>91940</v>
      </c>
      <c r="F195" s="81">
        <v>61</v>
      </c>
      <c r="G195" s="82">
        <v>10.36</v>
      </c>
      <c r="H195" s="83">
        <f t="shared" si="96"/>
        <v>13.22</v>
      </c>
      <c r="I195" s="83">
        <f t="shared" si="97"/>
        <v>806.42</v>
      </c>
      <c r="J195" s="130">
        <v>0</v>
      </c>
      <c r="K195" s="131" t="e">
        <f>(J195*#REF!)</f>
        <v>#REF!</v>
      </c>
      <c r="L195" s="110"/>
      <c r="N195" s="119"/>
    </row>
    <row r="196" spans="2:14" s="118" customFormat="1" ht="33.75" customHeight="1">
      <c r="B196" s="229" t="s">
        <v>610</v>
      </c>
      <c r="C196" s="78" t="s">
        <v>109</v>
      </c>
      <c r="D196" s="84" t="s">
        <v>93</v>
      </c>
      <c r="E196" s="80">
        <v>91993</v>
      </c>
      <c r="F196" s="81">
        <v>9</v>
      </c>
      <c r="G196" s="82">
        <v>28.21</v>
      </c>
      <c r="H196" s="83">
        <f t="shared" si="96"/>
        <v>36</v>
      </c>
      <c r="I196" s="83">
        <f t="shared" si="97"/>
        <v>324</v>
      </c>
      <c r="J196" s="130">
        <v>0</v>
      </c>
      <c r="K196" s="131" t="e">
        <f>(J196*#REF!)</f>
        <v>#REF!</v>
      </c>
      <c r="L196" s="110"/>
      <c r="N196" s="119"/>
    </row>
    <row r="197" spans="2:14" s="118" customFormat="1" ht="33.75" customHeight="1">
      <c r="B197" s="229" t="s">
        <v>611</v>
      </c>
      <c r="C197" s="78" t="s">
        <v>110</v>
      </c>
      <c r="D197" s="84" t="s">
        <v>93</v>
      </c>
      <c r="E197" s="80">
        <v>92000</v>
      </c>
      <c r="F197" s="81">
        <v>52</v>
      </c>
      <c r="G197" s="82">
        <v>18.03</v>
      </c>
      <c r="H197" s="83">
        <f t="shared" si="96"/>
        <v>23.01</v>
      </c>
      <c r="I197" s="83">
        <f t="shared" si="97"/>
        <v>1196.52</v>
      </c>
      <c r="J197" s="130">
        <v>0</v>
      </c>
      <c r="K197" s="131" t="e">
        <f>(J197*#REF!)</f>
        <v>#REF!</v>
      </c>
      <c r="L197" s="110"/>
      <c r="N197" s="119"/>
    </row>
    <row r="198" spans="2:14" s="118" customFormat="1" ht="45" customHeight="1">
      <c r="B198" s="229" t="s">
        <v>282</v>
      </c>
      <c r="C198" s="78" t="s">
        <v>111</v>
      </c>
      <c r="D198" s="84" t="s">
        <v>93</v>
      </c>
      <c r="E198" s="80">
        <v>92023</v>
      </c>
      <c r="F198" s="81">
        <v>3</v>
      </c>
      <c r="G198" s="82">
        <v>38.299999999999997</v>
      </c>
      <c r="H198" s="83">
        <f t="shared" si="96"/>
        <v>48.88</v>
      </c>
      <c r="I198" s="83">
        <f t="shared" si="97"/>
        <v>146.63999999999999</v>
      </c>
      <c r="J198" s="130">
        <v>0</v>
      </c>
      <c r="K198" s="131" t="e">
        <f>(J198*#REF!)</f>
        <v>#REF!</v>
      </c>
      <c r="L198" s="110"/>
      <c r="N198" s="119"/>
    </row>
    <row r="199" spans="2:14" s="118" customFormat="1" ht="45" customHeight="1">
      <c r="B199" s="229" t="s">
        <v>283</v>
      </c>
      <c r="C199" s="78" t="s">
        <v>112</v>
      </c>
      <c r="D199" s="84" t="s">
        <v>93</v>
      </c>
      <c r="E199" s="80">
        <v>91959</v>
      </c>
      <c r="F199" s="81">
        <v>15</v>
      </c>
      <c r="G199" s="82">
        <v>27.01</v>
      </c>
      <c r="H199" s="83">
        <f t="shared" si="96"/>
        <v>34.47</v>
      </c>
      <c r="I199" s="83">
        <f t="shared" si="97"/>
        <v>517.04999999999995</v>
      </c>
      <c r="J199" s="130">
        <v>0</v>
      </c>
      <c r="K199" s="131" t="e">
        <f>(J199*#REF!)</f>
        <v>#REF!</v>
      </c>
      <c r="L199" s="110"/>
      <c r="N199" s="119"/>
    </row>
    <row r="200" spans="2:14" s="118" customFormat="1" ht="36.75" customHeight="1">
      <c r="B200" s="229" t="s">
        <v>284</v>
      </c>
      <c r="C200" s="78" t="s">
        <v>453</v>
      </c>
      <c r="D200" s="84" t="s">
        <v>93</v>
      </c>
      <c r="E200" s="80">
        <v>93653</v>
      </c>
      <c r="F200" s="81">
        <v>8</v>
      </c>
      <c r="G200" s="82">
        <v>8.56</v>
      </c>
      <c r="H200" s="83">
        <f t="shared" ref="H200" si="98">TRUNC((G200*$H$15)+G200,2)</f>
        <v>10.92</v>
      </c>
      <c r="I200" s="83">
        <f t="shared" ref="I200" si="99">TRUNC(H200*F200,2)</f>
        <v>87.36</v>
      </c>
      <c r="J200" s="130">
        <v>0</v>
      </c>
      <c r="K200" s="131" t="e">
        <f>(J200*#REF!)</f>
        <v>#REF!</v>
      </c>
      <c r="L200" s="110"/>
      <c r="N200" s="119"/>
    </row>
    <row r="201" spans="2:14" s="118" customFormat="1" ht="47.25" customHeight="1">
      <c r="B201" s="229" t="s">
        <v>285</v>
      </c>
      <c r="C201" s="78" t="s">
        <v>454</v>
      </c>
      <c r="D201" s="84" t="s">
        <v>93</v>
      </c>
      <c r="E201" s="80">
        <v>93660</v>
      </c>
      <c r="F201" s="81">
        <v>7</v>
      </c>
      <c r="G201" s="82">
        <v>42.78</v>
      </c>
      <c r="H201" s="83">
        <f t="shared" ref="H201" si="100">TRUNC((G201*$H$15)+G201,2)</f>
        <v>54.6</v>
      </c>
      <c r="I201" s="83">
        <f t="shared" ref="I201" si="101">TRUNC(H201*F201,2)</f>
        <v>382.2</v>
      </c>
      <c r="J201" s="130">
        <v>0</v>
      </c>
      <c r="K201" s="131" t="e">
        <f>(J201*#REF!)</f>
        <v>#REF!</v>
      </c>
      <c r="L201" s="110"/>
      <c r="N201" s="119"/>
    </row>
    <row r="202" spans="2:14" s="118" customFormat="1" ht="47.25" customHeight="1">
      <c r="B202" s="229" t="s">
        <v>286</v>
      </c>
      <c r="C202" s="78" t="s">
        <v>455</v>
      </c>
      <c r="D202" s="84" t="s">
        <v>93</v>
      </c>
      <c r="E202" s="80">
        <v>93661</v>
      </c>
      <c r="F202" s="81">
        <v>2</v>
      </c>
      <c r="G202" s="82">
        <v>43.62</v>
      </c>
      <c r="H202" s="83">
        <f t="shared" ref="H202" si="102">TRUNC((G202*$H$15)+G202,2)</f>
        <v>55.67</v>
      </c>
      <c r="I202" s="83">
        <f t="shared" ref="I202" si="103">TRUNC(H202*F202,2)</f>
        <v>111.34</v>
      </c>
      <c r="J202" s="130">
        <v>0</v>
      </c>
      <c r="K202" s="131" t="e">
        <f>(J202*#REF!)</f>
        <v>#REF!</v>
      </c>
      <c r="L202" s="110"/>
      <c r="N202" s="119"/>
    </row>
    <row r="203" spans="2:14" s="15" customFormat="1" ht="26.4">
      <c r="B203" s="229" t="s">
        <v>287</v>
      </c>
      <c r="C203" s="78" t="s">
        <v>182</v>
      </c>
      <c r="D203" s="84" t="s">
        <v>93</v>
      </c>
      <c r="E203" s="206" t="s">
        <v>534</v>
      </c>
      <c r="F203" s="81">
        <v>4</v>
      </c>
      <c r="G203" s="82">
        <v>84.13</v>
      </c>
      <c r="H203" s="83">
        <f t="shared" si="96"/>
        <v>107.37</v>
      </c>
      <c r="I203" s="83">
        <f t="shared" si="97"/>
        <v>429.48</v>
      </c>
      <c r="J203" s="133"/>
      <c r="K203" s="134"/>
      <c r="L203" s="90"/>
      <c r="N203" s="16"/>
    </row>
    <row r="204" spans="2:14" s="15" customFormat="1" ht="26.4">
      <c r="B204" s="229" t="s">
        <v>288</v>
      </c>
      <c r="C204" s="78" t="s">
        <v>183</v>
      </c>
      <c r="D204" s="84" t="s">
        <v>93</v>
      </c>
      <c r="E204" s="206" t="s">
        <v>535</v>
      </c>
      <c r="F204" s="81">
        <v>2</v>
      </c>
      <c r="G204" s="82">
        <v>135.44</v>
      </c>
      <c r="H204" s="83">
        <f t="shared" si="96"/>
        <v>172.86</v>
      </c>
      <c r="I204" s="83">
        <f t="shared" si="97"/>
        <v>345.72</v>
      </c>
      <c r="J204" s="133">
        <v>0</v>
      </c>
      <c r="K204" s="134" t="e">
        <f>(J204*#REF!)</f>
        <v>#REF!</v>
      </c>
      <c r="L204" s="90"/>
      <c r="N204" s="16"/>
    </row>
    <row r="205" spans="2:14" s="118" customFormat="1" ht="49.5" customHeight="1">
      <c r="B205" s="229" t="s">
        <v>289</v>
      </c>
      <c r="C205" s="78" t="s">
        <v>113</v>
      </c>
      <c r="D205" s="84" t="s">
        <v>58</v>
      </c>
      <c r="E205" s="80">
        <v>91844</v>
      </c>
      <c r="F205" s="81">
        <v>357.1</v>
      </c>
      <c r="G205" s="82">
        <v>4.2</v>
      </c>
      <c r="H205" s="83">
        <f t="shared" si="96"/>
        <v>5.36</v>
      </c>
      <c r="I205" s="83">
        <f t="shared" si="97"/>
        <v>1914.05</v>
      </c>
      <c r="J205" s="130">
        <v>0</v>
      </c>
      <c r="K205" s="131" t="e">
        <f>(J205*#REF!)</f>
        <v>#REF!</v>
      </c>
      <c r="L205" s="110"/>
      <c r="N205" s="119"/>
    </row>
    <row r="206" spans="2:14" s="118" customFormat="1" ht="49.5" customHeight="1">
      <c r="B206" s="229" t="s">
        <v>290</v>
      </c>
      <c r="C206" s="78" t="s">
        <v>456</v>
      </c>
      <c r="D206" s="84" t="s">
        <v>58</v>
      </c>
      <c r="E206" s="80">
        <v>93009</v>
      </c>
      <c r="F206" s="81">
        <v>1.5</v>
      </c>
      <c r="G206" s="82">
        <v>13.33</v>
      </c>
      <c r="H206" s="83">
        <f t="shared" ref="H206" si="104">TRUNC((G206*$H$15)+G206,2)</f>
        <v>17.010000000000002</v>
      </c>
      <c r="I206" s="83">
        <f t="shared" ref="I206" si="105">TRUNC(H206*F206,2)</f>
        <v>25.51</v>
      </c>
      <c r="J206" s="130">
        <v>0</v>
      </c>
      <c r="K206" s="131" t="e">
        <f>(J206*#REF!)</f>
        <v>#REF!</v>
      </c>
      <c r="L206" s="110"/>
      <c r="N206" s="119"/>
    </row>
    <row r="207" spans="2:14" s="118" customFormat="1" ht="51" customHeight="1">
      <c r="B207" s="229" t="s">
        <v>291</v>
      </c>
      <c r="C207" s="78" t="s">
        <v>184</v>
      </c>
      <c r="D207" s="84" t="s">
        <v>58</v>
      </c>
      <c r="E207" s="80" t="s">
        <v>185</v>
      </c>
      <c r="F207" s="81">
        <v>12.18</v>
      </c>
      <c r="G207" s="82">
        <v>20.65</v>
      </c>
      <c r="H207" s="83">
        <f t="shared" si="96"/>
        <v>26.35</v>
      </c>
      <c r="I207" s="83">
        <f t="shared" si="97"/>
        <v>320.94</v>
      </c>
      <c r="J207" s="130"/>
      <c r="K207" s="131"/>
      <c r="L207" s="110"/>
      <c r="N207" s="119"/>
    </row>
    <row r="208" spans="2:14" s="118" customFormat="1" ht="38.25" customHeight="1">
      <c r="B208" s="229" t="s">
        <v>292</v>
      </c>
      <c r="C208" s="78" t="s">
        <v>458</v>
      </c>
      <c r="D208" s="84" t="s">
        <v>93</v>
      </c>
      <c r="E208" s="206" t="s">
        <v>457</v>
      </c>
      <c r="F208" s="81">
        <v>10</v>
      </c>
      <c r="G208" s="82">
        <v>180.47</v>
      </c>
      <c r="H208" s="83">
        <f t="shared" si="96"/>
        <v>230.33</v>
      </c>
      <c r="I208" s="83">
        <f t="shared" si="97"/>
        <v>2303.3000000000002</v>
      </c>
      <c r="J208" s="130">
        <v>0</v>
      </c>
      <c r="K208" s="131" t="e">
        <f>(J208*#REF!)</f>
        <v>#REF!</v>
      </c>
      <c r="L208" s="110"/>
      <c r="N208" s="119"/>
    </row>
    <row r="209" spans="2:14" s="118" customFormat="1" ht="34.5" customHeight="1">
      <c r="B209" s="229" t="s">
        <v>293</v>
      </c>
      <c r="C209" s="78" t="s">
        <v>460</v>
      </c>
      <c r="D209" s="84" t="s">
        <v>93</v>
      </c>
      <c r="E209" s="206" t="s">
        <v>459</v>
      </c>
      <c r="F209" s="81">
        <v>11</v>
      </c>
      <c r="G209" s="82">
        <v>249.31</v>
      </c>
      <c r="H209" s="83">
        <f t="shared" si="96"/>
        <v>318.19</v>
      </c>
      <c r="I209" s="83">
        <f t="shared" si="97"/>
        <v>3500.09</v>
      </c>
      <c r="J209" s="130"/>
      <c r="K209" s="131"/>
      <c r="L209" s="110"/>
      <c r="N209" s="119"/>
    </row>
    <row r="210" spans="2:14" s="118" customFormat="1" ht="58.5" customHeight="1">
      <c r="B210" s="229" t="s">
        <v>294</v>
      </c>
      <c r="C210" s="78" t="s">
        <v>462</v>
      </c>
      <c r="D210" s="84" t="s">
        <v>93</v>
      </c>
      <c r="E210" s="206" t="s">
        <v>461</v>
      </c>
      <c r="F210" s="81">
        <v>1</v>
      </c>
      <c r="G210" s="82">
        <v>663.08</v>
      </c>
      <c r="H210" s="83">
        <f t="shared" si="96"/>
        <v>846.28</v>
      </c>
      <c r="I210" s="83">
        <f t="shared" si="97"/>
        <v>846.28</v>
      </c>
      <c r="J210" s="130">
        <v>0</v>
      </c>
      <c r="K210" s="131" t="e">
        <f>(J210*#REF!)</f>
        <v>#REF!</v>
      </c>
      <c r="L210" s="110"/>
      <c r="N210" s="119"/>
    </row>
    <row r="211" spans="2:14" s="1" customFormat="1" ht="12.75" customHeight="1">
      <c r="B211" s="279" t="s">
        <v>6</v>
      </c>
      <c r="C211" s="280"/>
      <c r="D211" s="280"/>
      <c r="E211" s="280"/>
      <c r="F211" s="281"/>
      <c r="G211" s="282">
        <f>(100%)</f>
        <v>1</v>
      </c>
      <c r="H211" s="283"/>
      <c r="I211" s="230">
        <f>SUM(I189:I210)</f>
        <v>24281.509999999995</v>
      </c>
      <c r="J211" s="128" t="e">
        <f>(K211/#REF!)</f>
        <v>#REF!</v>
      </c>
      <c r="K211" s="129" t="e">
        <f>SUM(K191:K210)</f>
        <v>#REF!</v>
      </c>
      <c r="L211" s="73"/>
      <c r="N211" s="6"/>
    </row>
    <row r="212" spans="2:14" s="118" customFormat="1" ht="16.5" customHeight="1">
      <c r="B212" s="228">
        <v>17</v>
      </c>
      <c r="C212" s="21" t="s">
        <v>466</v>
      </c>
      <c r="D212" s="284"/>
      <c r="E212" s="284"/>
      <c r="F212" s="284"/>
      <c r="G212" s="284"/>
      <c r="H212" s="284"/>
      <c r="I212" s="285"/>
      <c r="J212" s="110"/>
      <c r="K212" s="110"/>
      <c r="L212" s="117"/>
      <c r="N212" s="119"/>
    </row>
    <row r="213" spans="2:14" s="118" customFormat="1" ht="36" customHeight="1">
      <c r="B213" s="229" t="s">
        <v>523</v>
      </c>
      <c r="C213" s="78" t="s">
        <v>464</v>
      </c>
      <c r="D213" s="84" t="s">
        <v>93</v>
      </c>
      <c r="E213" s="206" t="s">
        <v>463</v>
      </c>
      <c r="F213" s="81">
        <v>2</v>
      </c>
      <c r="G213" s="82">
        <v>160.96</v>
      </c>
      <c r="H213" s="83">
        <f>TRUNC((G213*$H$15)+G213,2)</f>
        <v>205.43</v>
      </c>
      <c r="I213" s="83">
        <f>TRUNC(H213*F213,2)</f>
        <v>410.86</v>
      </c>
      <c r="J213" s="130">
        <v>0</v>
      </c>
      <c r="K213" s="131" t="e">
        <f>(J213*#REF!)</f>
        <v>#REF!</v>
      </c>
      <c r="L213" s="110"/>
      <c r="N213" s="119"/>
    </row>
    <row r="214" spans="2:14" s="118" customFormat="1" ht="36" customHeight="1">
      <c r="B214" s="229" t="s">
        <v>524</v>
      </c>
      <c r="C214" s="78" t="s">
        <v>465</v>
      </c>
      <c r="D214" s="84" t="s">
        <v>93</v>
      </c>
      <c r="E214" s="206">
        <v>83635</v>
      </c>
      <c r="F214" s="81">
        <v>2</v>
      </c>
      <c r="G214" s="82">
        <v>181.59</v>
      </c>
      <c r="H214" s="83">
        <f>TRUNC((G214*$H$15)+G214,2)</f>
        <v>231.76</v>
      </c>
      <c r="I214" s="83">
        <f>TRUNC(H214*F214,2)</f>
        <v>463.52</v>
      </c>
      <c r="J214" s="130">
        <v>0</v>
      </c>
      <c r="K214" s="131" t="e">
        <f>(J214*#REF!)</f>
        <v>#REF!</v>
      </c>
      <c r="L214" s="110"/>
      <c r="N214" s="119"/>
    </row>
    <row r="215" spans="2:14" s="1" customFormat="1" ht="12.75" customHeight="1">
      <c r="B215" s="279" t="s">
        <v>6</v>
      </c>
      <c r="C215" s="280"/>
      <c r="D215" s="280"/>
      <c r="E215" s="280"/>
      <c r="F215" s="281"/>
      <c r="G215" s="282">
        <f>(100%)</f>
        <v>1</v>
      </c>
      <c r="H215" s="283"/>
      <c r="I215" s="230">
        <f>SUM(I213:I214)</f>
        <v>874.38</v>
      </c>
      <c r="J215" s="128" t="e">
        <f>(K215/#REF!)</f>
        <v>#REF!</v>
      </c>
      <c r="K215" s="129" t="e">
        <f>SUM(K194:K213)</f>
        <v>#REF!</v>
      </c>
      <c r="L215" s="73"/>
      <c r="N215" s="6"/>
    </row>
    <row r="216" spans="2:14" s="118" customFormat="1" ht="22.5" customHeight="1">
      <c r="B216" s="228">
        <v>18</v>
      </c>
      <c r="C216" s="21" t="s">
        <v>543</v>
      </c>
      <c r="D216" s="284"/>
      <c r="E216" s="284"/>
      <c r="F216" s="284"/>
      <c r="G216" s="284"/>
      <c r="H216" s="284"/>
      <c r="I216" s="285"/>
      <c r="J216" s="110"/>
      <c r="K216" s="110"/>
      <c r="L216" s="117"/>
      <c r="N216" s="119"/>
    </row>
    <row r="217" spans="2:14" s="118" customFormat="1" ht="25.5" customHeight="1">
      <c r="B217" s="229" t="s">
        <v>525</v>
      </c>
      <c r="C217" s="78" t="s">
        <v>522</v>
      </c>
      <c r="D217" s="84" t="s">
        <v>518</v>
      </c>
      <c r="E217" s="206">
        <v>85422</v>
      </c>
      <c r="F217" s="81">
        <v>204.58</v>
      </c>
      <c r="G217" s="82">
        <v>5.96</v>
      </c>
      <c r="H217" s="83">
        <f t="shared" ref="H217:H224" si="106">TRUNC((G217*$H$15)+G217,2)</f>
        <v>7.6</v>
      </c>
      <c r="I217" s="83">
        <f t="shared" ref="I217:I224" si="107">TRUNC(H217*F217,2)</f>
        <v>1554.8</v>
      </c>
      <c r="J217" s="130">
        <v>0</v>
      </c>
      <c r="K217" s="131" t="e">
        <f>(J217*#REF!)</f>
        <v>#REF!</v>
      </c>
      <c r="L217" s="110"/>
      <c r="N217" s="119"/>
    </row>
    <row r="218" spans="2:14" s="118" customFormat="1" ht="36" customHeight="1">
      <c r="B218" s="229" t="s">
        <v>612</v>
      </c>
      <c r="C218" s="78" t="s">
        <v>538</v>
      </c>
      <c r="D218" s="84" t="s">
        <v>518</v>
      </c>
      <c r="E218" s="206">
        <v>98520</v>
      </c>
      <c r="F218" s="81">
        <v>49.11</v>
      </c>
      <c r="G218" s="82">
        <v>3.5</v>
      </c>
      <c r="H218" s="83">
        <f t="shared" si="106"/>
        <v>4.46</v>
      </c>
      <c r="I218" s="83">
        <f t="shared" si="107"/>
        <v>219.03</v>
      </c>
      <c r="J218" s="130">
        <v>0</v>
      </c>
      <c r="K218" s="131" t="e">
        <f>(J218*#REF!)</f>
        <v>#REF!</v>
      </c>
      <c r="L218" s="110"/>
      <c r="N218" s="119"/>
    </row>
    <row r="219" spans="2:14" s="118" customFormat="1" ht="27.75" customHeight="1">
      <c r="B219" s="229" t="s">
        <v>613</v>
      </c>
      <c r="C219" s="78" t="s">
        <v>519</v>
      </c>
      <c r="D219" s="84" t="s">
        <v>518</v>
      </c>
      <c r="E219" s="206">
        <v>85180</v>
      </c>
      <c r="F219" s="81">
        <v>49.11</v>
      </c>
      <c r="G219" s="82">
        <v>13.49</v>
      </c>
      <c r="H219" s="83">
        <f t="shared" si="106"/>
        <v>17.21</v>
      </c>
      <c r="I219" s="83">
        <f t="shared" si="107"/>
        <v>845.18</v>
      </c>
      <c r="J219" s="130">
        <v>0</v>
      </c>
      <c r="K219" s="131" t="e">
        <f>(J219*#REF!)</f>
        <v>#REF!</v>
      </c>
      <c r="L219" s="110"/>
      <c r="N219" s="119"/>
    </row>
    <row r="220" spans="2:14" s="118" customFormat="1" ht="58.5" customHeight="1">
      <c r="B220" s="229" t="s">
        <v>614</v>
      </c>
      <c r="C220" s="78" t="s">
        <v>520</v>
      </c>
      <c r="D220" s="84" t="s">
        <v>59</v>
      </c>
      <c r="E220" s="206">
        <v>94993</v>
      </c>
      <c r="F220" s="81">
        <v>28.3</v>
      </c>
      <c r="G220" s="82">
        <v>55.7</v>
      </c>
      <c r="H220" s="83">
        <f t="shared" si="106"/>
        <v>71.08</v>
      </c>
      <c r="I220" s="83">
        <f t="shared" si="107"/>
        <v>2011.56</v>
      </c>
      <c r="J220" s="130">
        <v>0</v>
      </c>
      <c r="K220" s="131" t="e">
        <f>(J220*#REF!)</f>
        <v>#REF!</v>
      </c>
      <c r="L220" s="110"/>
      <c r="N220" s="119"/>
    </row>
    <row r="221" spans="2:14" s="118" customFormat="1" ht="28.5" customHeight="1">
      <c r="B221" s="229" t="s">
        <v>615</v>
      </c>
      <c r="C221" s="78" t="s">
        <v>527</v>
      </c>
      <c r="D221" s="84" t="s">
        <v>61</v>
      </c>
      <c r="E221" s="206">
        <v>83683</v>
      </c>
      <c r="F221" s="81">
        <v>15.547000000000001</v>
      </c>
      <c r="G221" s="82">
        <v>120.26</v>
      </c>
      <c r="H221" s="83">
        <f t="shared" si="106"/>
        <v>153.47999999999999</v>
      </c>
      <c r="I221" s="83">
        <f t="shared" si="107"/>
        <v>2386.15</v>
      </c>
      <c r="J221" s="130">
        <v>0</v>
      </c>
      <c r="K221" s="131" t="e">
        <f>(J221*#REF!)</f>
        <v>#REF!</v>
      </c>
      <c r="L221" s="110"/>
      <c r="N221" s="119"/>
    </row>
    <row r="222" spans="2:14" s="118" customFormat="1" ht="23.25" customHeight="1">
      <c r="B222" s="229" t="s">
        <v>616</v>
      </c>
      <c r="C222" s="78" t="s">
        <v>546</v>
      </c>
      <c r="D222" s="84" t="s">
        <v>59</v>
      </c>
      <c r="E222" s="206" t="s">
        <v>545</v>
      </c>
      <c r="F222" s="81">
        <v>49.86</v>
      </c>
      <c r="G222" s="82">
        <v>317.8</v>
      </c>
      <c r="H222" s="83">
        <f t="shared" si="106"/>
        <v>405.6</v>
      </c>
      <c r="I222" s="83">
        <f t="shared" si="107"/>
        <v>20223.21</v>
      </c>
      <c r="J222" s="130">
        <v>0</v>
      </c>
      <c r="K222" s="131" t="e">
        <f>(J222*#REF!)</f>
        <v>#REF!</v>
      </c>
      <c r="L222" s="110"/>
      <c r="N222" s="119"/>
    </row>
    <row r="223" spans="2:14" s="118" customFormat="1" ht="45" customHeight="1">
      <c r="B223" s="229" t="s">
        <v>617</v>
      </c>
      <c r="C223" s="78" t="s">
        <v>623</v>
      </c>
      <c r="D223" s="84" t="s">
        <v>59</v>
      </c>
      <c r="E223" s="206" t="s">
        <v>547</v>
      </c>
      <c r="F223" s="81">
        <v>2</v>
      </c>
      <c r="G223" s="82">
        <v>400.61</v>
      </c>
      <c r="H223" s="83">
        <f t="shared" si="106"/>
        <v>511.29</v>
      </c>
      <c r="I223" s="83">
        <f t="shared" si="107"/>
        <v>1022.58</v>
      </c>
      <c r="J223" s="130">
        <v>0</v>
      </c>
      <c r="K223" s="131" t="e">
        <f>(J223*#REF!)</f>
        <v>#REF!</v>
      </c>
      <c r="L223" s="110"/>
      <c r="N223" s="119"/>
    </row>
    <row r="224" spans="2:14" s="118" customFormat="1" ht="54" customHeight="1">
      <c r="B224" s="229" t="s">
        <v>618</v>
      </c>
      <c r="C224" s="78" t="s">
        <v>544</v>
      </c>
      <c r="D224" s="84" t="s">
        <v>93</v>
      </c>
      <c r="E224" s="91" t="s">
        <v>402</v>
      </c>
      <c r="F224" s="81">
        <v>1</v>
      </c>
      <c r="G224" s="82">
        <v>10453.64</v>
      </c>
      <c r="H224" s="83">
        <f t="shared" si="106"/>
        <v>13341.98</v>
      </c>
      <c r="I224" s="83">
        <f t="shared" si="107"/>
        <v>13341.98</v>
      </c>
      <c r="J224" s="130">
        <v>0</v>
      </c>
      <c r="K224" s="131" t="e">
        <f>(J224*#REF!)</f>
        <v>#REF!</v>
      </c>
      <c r="L224" s="110"/>
      <c r="N224" s="119"/>
    </row>
    <row r="225" spans="2:14" s="1" customFormat="1" ht="12.75" customHeight="1">
      <c r="B225" s="279" t="s">
        <v>6</v>
      </c>
      <c r="C225" s="280"/>
      <c r="D225" s="280"/>
      <c r="E225" s="280"/>
      <c r="F225" s="281"/>
      <c r="G225" s="282">
        <f>(100%)</f>
        <v>1</v>
      </c>
      <c r="H225" s="283"/>
      <c r="I225" s="230">
        <f>SUM(I217:I224)</f>
        <v>41604.490000000005</v>
      </c>
      <c r="J225" s="128" t="e">
        <f>(K225/#REF!)</f>
        <v>#REF!</v>
      </c>
      <c r="K225" s="129" t="e">
        <f>SUM(K198:K219)</f>
        <v>#REF!</v>
      </c>
      <c r="L225" s="73"/>
      <c r="N225" s="6"/>
    </row>
    <row r="226" spans="2:14">
      <c r="B226" s="228">
        <v>19</v>
      </c>
      <c r="C226" s="61" t="s">
        <v>602</v>
      </c>
      <c r="D226" s="288"/>
      <c r="E226" s="284"/>
      <c r="F226" s="284"/>
      <c r="G226" s="284"/>
      <c r="H226" s="284"/>
      <c r="I226" s="285"/>
      <c r="J226" s="79"/>
      <c r="K226" s="79"/>
      <c r="L226" s="75"/>
    </row>
    <row r="227" spans="2:14" s="118" customFormat="1" ht="18.75" customHeight="1">
      <c r="B227" s="229" t="s">
        <v>619</v>
      </c>
      <c r="C227" s="78" t="s">
        <v>628</v>
      </c>
      <c r="D227" s="84" t="s">
        <v>114</v>
      </c>
      <c r="E227" s="206" t="s">
        <v>627</v>
      </c>
      <c r="F227" s="81">
        <v>250.09</v>
      </c>
      <c r="G227" s="82">
        <v>1.56</v>
      </c>
      <c r="H227" s="83">
        <f>TRUNC(G227*$H$15+G227,2)</f>
        <v>1.99</v>
      </c>
      <c r="I227" s="83">
        <f>TRUNC(H227*F227,2)</f>
        <v>497.67</v>
      </c>
      <c r="J227" s="130">
        <v>0</v>
      </c>
      <c r="K227" s="131" t="e">
        <f>(J227*#REF!)</f>
        <v>#REF!</v>
      </c>
      <c r="L227" s="110"/>
      <c r="N227" s="119"/>
    </row>
    <row r="228" spans="2:14" s="1" customFormat="1" ht="12.75" customHeight="1" thickBot="1">
      <c r="B228" s="271" t="s">
        <v>6</v>
      </c>
      <c r="C228" s="272"/>
      <c r="D228" s="272"/>
      <c r="E228" s="272"/>
      <c r="F228" s="273"/>
      <c r="G228" s="274">
        <f>(100%)</f>
        <v>1</v>
      </c>
      <c r="H228" s="275"/>
      <c r="I228" s="232">
        <f>SUM(I227:I227)+0.01</f>
        <v>497.68</v>
      </c>
      <c r="J228" s="128" t="e">
        <f>(K228/#REF!)</f>
        <v>#REF!</v>
      </c>
      <c r="K228" s="129" t="e">
        <f>SUM(K227:K227)</f>
        <v>#REF!</v>
      </c>
      <c r="L228" s="73"/>
      <c r="N228" s="6"/>
    </row>
    <row r="229" spans="2:14" ht="15.75" customHeight="1" thickBot="1">
      <c r="B229" s="276" t="s">
        <v>115</v>
      </c>
      <c r="C229" s="277"/>
      <c r="D229" s="277"/>
      <c r="E229" s="277"/>
      <c r="F229" s="277"/>
      <c r="G229" s="277"/>
      <c r="H229" s="278"/>
      <c r="I229" s="236">
        <f>SUM(I228,I225,I215,I211,I187,I183,I112,I95,I85,I72,I68,I63,I55,I48,I45,I36,I27,I22,I17)</f>
        <v>327510.43999999994</v>
      </c>
      <c r="J229" s="135"/>
      <c r="K229" s="135" t="s">
        <v>34</v>
      </c>
      <c r="L229" s="76"/>
    </row>
    <row r="230" spans="2:14" ht="19.5" customHeight="1">
      <c r="B230" s="268" t="s">
        <v>631</v>
      </c>
      <c r="C230" s="269"/>
      <c r="D230" s="269"/>
      <c r="E230" s="269"/>
      <c r="F230" s="269"/>
      <c r="G230" s="269"/>
      <c r="H230" s="269"/>
      <c r="I230" s="270"/>
      <c r="J230" s="136"/>
      <c r="K230" s="136"/>
      <c r="L230" s="77"/>
    </row>
    <row r="231" spans="2:14" ht="5.25" customHeight="1">
      <c r="B231" s="12"/>
      <c r="C231" s="12"/>
      <c r="D231" s="13"/>
      <c r="E231" s="14"/>
      <c r="F231" s="14"/>
      <c r="G231" s="11"/>
      <c r="H231" s="12"/>
      <c r="I231" s="12"/>
      <c r="J231" s="12"/>
      <c r="K231" s="12"/>
      <c r="L231" s="12"/>
    </row>
    <row r="232" spans="2:14">
      <c r="B232" s="12"/>
      <c r="C232" s="12"/>
      <c r="D232" s="13"/>
      <c r="E232" s="14"/>
      <c r="F232" s="14"/>
      <c r="G232" s="11"/>
      <c r="H232" s="12"/>
      <c r="I232" s="12"/>
      <c r="J232" s="12"/>
      <c r="K232" s="12"/>
      <c r="L232" s="12"/>
    </row>
    <row r="233" spans="2:14">
      <c r="B233" s="12"/>
      <c r="C233" s="12"/>
      <c r="D233" s="13"/>
      <c r="E233" s="14"/>
      <c r="F233" s="14"/>
      <c r="G233" s="11"/>
      <c r="H233" s="12"/>
      <c r="I233" s="12"/>
      <c r="J233" s="12"/>
      <c r="K233" s="12"/>
      <c r="L233" s="12"/>
    </row>
    <row r="234" spans="2:14">
      <c r="B234" s="12"/>
      <c r="C234" s="12" t="s">
        <v>434</v>
      </c>
      <c r="D234" s="13"/>
      <c r="E234" s="14"/>
      <c r="F234" s="14"/>
      <c r="G234" s="11"/>
      <c r="H234" s="12"/>
      <c r="I234" s="12"/>
      <c r="J234" s="12"/>
      <c r="K234" s="12"/>
      <c r="L234" s="12"/>
    </row>
    <row r="235" spans="2:14">
      <c r="B235" s="12"/>
      <c r="C235" s="12"/>
      <c r="D235" s="13"/>
      <c r="E235" s="14"/>
      <c r="F235" s="14"/>
      <c r="G235" s="11"/>
      <c r="H235" s="12"/>
      <c r="I235" s="12"/>
      <c r="J235" s="12"/>
      <c r="K235" s="12"/>
      <c r="L235" s="12"/>
    </row>
    <row r="236" spans="2:14">
      <c r="B236" s="12"/>
      <c r="C236" s="12"/>
      <c r="D236" s="13"/>
      <c r="E236" s="14"/>
      <c r="F236" s="14"/>
      <c r="G236" s="11"/>
      <c r="H236" s="12"/>
      <c r="I236" s="12"/>
      <c r="J236" s="12"/>
      <c r="K236" s="12"/>
      <c r="L236" s="12"/>
    </row>
    <row r="237" spans="2:14">
      <c r="B237" s="12"/>
      <c r="C237" s="12"/>
      <c r="D237" s="13"/>
      <c r="E237" s="14"/>
      <c r="F237" s="14"/>
      <c r="G237" s="11"/>
      <c r="H237" s="12"/>
      <c r="I237" s="12"/>
      <c r="J237" s="12"/>
      <c r="K237" s="12"/>
      <c r="L237" s="12"/>
    </row>
    <row r="238" spans="2:14">
      <c r="B238" s="12"/>
      <c r="C238" s="12"/>
      <c r="D238" s="13"/>
      <c r="E238" s="14"/>
      <c r="F238" s="14"/>
      <c r="G238" s="11"/>
      <c r="H238" s="12"/>
      <c r="I238" s="12"/>
      <c r="J238" s="12"/>
      <c r="K238" s="12"/>
      <c r="L238" s="12"/>
    </row>
    <row r="239" spans="2:14">
      <c r="B239" s="12"/>
      <c r="C239" s="12"/>
      <c r="D239" s="13"/>
      <c r="E239" s="14"/>
      <c r="F239" s="14"/>
      <c r="G239" s="11"/>
      <c r="H239" s="12"/>
      <c r="I239" s="12"/>
      <c r="J239" s="12"/>
      <c r="K239" s="12"/>
      <c r="L239" s="12"/>
    </row>
    <row r="240" spans="2:14">
      <c r="B240" s="12"/>
      <c r="C240" s="12"/>
      <c r="D240" s="13"/>
      <c r="E240" s="14"/>
      <c r="F240" s="14"/>
      <c r="G240" s="11"/>
      <c r="H240" s="12"/>
      <c r="I240" s="12"/>
    </row>
  </sheetData>
  <mergeCells count="88">
    <mergeCell ref="N20:P20"/>
    <mergeCell ref="D49:I49"/>
    <mergeCell ref="G27:H27"/>
    <mergeCell ref="B85:F85"/>
    <mergeCell ref="B63:F63"/>
    <mergeCell ref="D64:I64"/>
    <mergeCell ref="D69:I69"/>
    <mergeCell ref="B72:F72"/>
    <mergeCell ref="G72:H72"/>
    <mergeCell ref="B68:F68"/>
    <mergeCell ref="G55:H55"/>
    <mergeCell ref="G48:H48"/>
    <mergeCell ref="D46:I46"/>
    <mergeCell ref="G36:H36"/>
    <mergeCell ref="B36:F36"/>
    <mergeCell ref="D37:I37"/>
    <mergeCell ref="N18:P18"/>
    <mergeCell ref="N19:P19"/>
    <mergeCell ref="J18:K18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17:F17"/>
    <mergeCell ref="G17:H17"/>
    <mergeCell ref="J12:K12"/>
    <mergeCell ref="C12:C14"/>
    <mergeCell ref="J13:K13"/>
    <mergeCell ref="J15:K15"/>
    <mergeCell ref="B3:I3"/>
    <mergeCell ref="B7:G7"/>
    <mergeCell ref="H7:I7"/>
    <mergeCell ref="J7:K7"/>
    <mergeCell ref="F12:F14"/>
    <mergeCell ref="D12:D14"/>
    <mergeCell ref="B48:F48"/>
    <mergeCell ref="G22:H22"/>
    <mergeCell ref="B22:F22"/>
    <mergeCell ref="B27:F27"/>
    <mergeCell ref="D28:I28"/>
    <mergeCell ref="B43:C43"/>
    <mergeCell ref="G45:H45"/>
    <mergeCell ref="B45:F45"/>
    <mergeCell ref="B2:I2"/>
    <mergeCell ref="D23:I23"/>
    <mergeCell ref="B11:I11"/>
    <mergeCell ref="B12:B14"/>
    <mergeCell ref="G12:I13"/>
    <mergeCell ref="B5:I5"/>
    <mergeCell ref="B6:I6"/>
    <mergeCell ref="B184:C184"/>
    <mergeCell ref="D226:I226"/>
    <mergeCell ref="D113:I113"/>
    <mergeCell ref="G187:H187"/>
    <mergeCell ref="B187:F187"/>
    <mergeCell ref="D188:I188"/>
    <mergeCell ref="B141:C141"/>
    <mergeCell ref="B183:F183"/>
    <mergeCell ref="G183:H183"/>
    <mergeCell ref="B114:C114"/>
    <mergeCell ref="D216:I216"/>
    <mergeCell ref="B225:F225"/>
    <mergeCell ref="G225:H225"/>
    <mergeCell ref="D96:I96"/>
    <mergeCell ref="B95:F95"/>
    <mergeCell ref="D73:I73"/>
    <mergeCell ref="G112:H112"/>
    <mergeCell ref="B55:F55"/>
    <mergeCell ref="G63:H63"/>
    <mergeCell ref="D56:I56"/>
    <mergeCell ref="B112:F112"/>
    <mergeCell ref="G95:H95"/>
    <mergeCell ref="G68:H68"/>
    <mergeCell ref="G85:H85"/>
    <mergeCell ref="B230:I230"/>
    <mergeCell ref="B228:F228"/>
    <mergeCell ref="G228:H228"/>
    <mergeCell ref="B229:H229"/>
    <mergeCell ref="B211:F211"/>
    <mergeCell ref="G211:H211"/>
    <mergeCell ref="D212:I212"/>
    <mergeCell ref="B215:F215"/>
    <mergeCell ref="G215:H215"/>
  </mergeCells>
  <phoneticPr fontId="0" type="noConversion"/>
  <printOptions horizontalCentered="1"/>
  <pageMargins left="0.78740157480314965" right="0" top="0.98425196850393704" bottom="0.39370078740157483" header="0.27559055118110237" footer="0.31496062992125984"/>
  <pageSetup paperSize="9" scale="92" fitToWidth="5" fitToHeight="6" orientation="landscape" r:id="rId1"/>
  <headerFooter alignWithMargins="0">
    <oddFooter>&amp;LSanto Antonio do Leste&amp;C22  de agosto de 2018&amp;RMato Grosso, Brasil</oddFooter>
  </headerFooter>
  <rowBreaks count="13" manualBreakCount="13">
    <brk id="38" min="1" max="9" man="1"/>
    <brk id="48" min="1" max="9" man="1"/>
    <brk id="57" min="1" max="9" man="1"/>
    <brk id="65" min="1" max="9" man="1"/>
    <brk id="85" min="1" max="9" man="1"/>
    <brk id="107" min="1" max="9" man="1"/>
    <brk id="136" min="1" max="9" man="1"/>
    <brk id="149" min="1" max="9" man="1"/>
    <brk id="171" min="1" max="9" man="1"/>
    <brk id="179" min="1" max="9" man="1"/>
    <brk id="189" min="1" max="9" man="1"/>
    <brk id="206" min="1" max="9" man="1"/>
    <brk id="217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3"/>
  <sheetViews>
    <sheetView showGridLines="0" topLeftCell="A52" workbookViewId="0">
      <selection activeCell="H5" sqref="H5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16.5" customHeight="1"/>
    <row r="2" spans="1:6" ht="19.5" customHeight="1" thickBot="1">
      <c r="B2" s="24"/>
      <c r="C2" s="24"/>
      <c r="D2" s="24"/>
      <c r="E2" s="24"/>
    </row>
    <row r="3" spans="1:6" ht="24" customHeight="1">
      <c r="A3" s="252"/>
      <c r="B3" s="363" t="s">
        <v>21</v>
      </c>
      <c r="C3" s="364"/>
      <c r="D3" s="364"/>
      <c r="E3" s="365"/>
      <c r="F3" s="253"/>
    </row>
    <row r="4" spans="1:6" ht="33.75" customHeight="1">
      <c r="A4" s="254"/>
      <c r="B4" s="366" t="str">
        <f>'planilha de orçamento'!B5:I5</f>
        <v xml:space="preserve">            Execução de Obras de Regularização e Conclusão do Prédio da Sec. Municipal de Educação</v>
      </c>
      <c r="C4" s="367"/>
      <c r="D4" s="367"/>
      <c r="E4" s="368"/>
      <c r="F4" s="255"/>
    </row>
    <row r="5" spans="1:6" ht="24" customHeight="1">
      <c r="A5" s="254"/>
      <c r="B5" s="373" t="str">
        <f>'planilha de orçamento'!B6:I6</f>
        <v xml:space="preserve"> Local da Obra:Av. Florianópolis, S/N  Quadra11, Lote 01- Centro.                                                                                                                                           Coordenadas geograficas da Obra:Latitude 14°48'10.01"S - Longitude 53°36'24.9"O</v>
      </c>
      <c r="C5" s="374"/>
      <c r="D5" s="374"/>
      <c r="E5" s="375"/>
      <c r="F5" s="255"/>
    </row>
    <row r="6" spans="1:6" ht="21" customHeight="1" thickBot="1">
      <c r="A6" s="254"/>
      <c r="B6" s="376" t="str">
        <f>'planilha de orçamento'!H10</f>
        <v>DATA:28/02/2019</v>
      </c>
      <c r="C6" s="377"/>
      <c r="D6" s="26"/>
      <c r="E6" s="88" t="str">
        <f>'planilha de orçamento'!H7</f>
        <v>B.D.I: 27,63%</v>
      </c>
      <c r="F6" s="256"/>
    </row>
    <row r="7" spans="1:6" ht="6.75" customHeight="1">
      <c r="A7" s="254"/>
      <c r="B7" s="29"/>
      <c r="C7" s="30"/>
      <c r="D7" s="30"/>
      <c r="E7" s="30"/>
      <c r="F7" s="255"/>
    </row>
    <row r="8" spans="1:6">
      <c r="A8" s="254"/>
      <c r="B8" s="369" t="s">
        <v>22</v>
      </c>
      <c r="C8" s="369" t="s">
        <v>8</v>
      </c>
      <c r="D8" s="369" t="s">
        <v>9</v>
      </c>
      <c r="E8" s="92" t="s">
        <v>10</v>
      </c>
      <c r="F8" s="255"/>
    </row>
    <row r="9" spans="1:6">
      <c r="A9" s="254"/>
      <c r="B9" s="370"/>
      <c r="C9" s="370"/>
      <c r="D9" s="370"/>
      <c r="E9" s="93" t="s">
        <v>11</v>
      </c>
      <c r="F9" s="255"/>
    </row>
    <row r="10" spans="1:6">
      <c r="A10" s="254"/>
      <c r="B10" s="355">
        <v>1</v>
      </c>
      <c r="C10" s="350" t="s">
        <v>127</v>
      </c>
      <c r="D10" s="378">
        <f>(E10/E66)</f>
        <v>2.0713812970359052E-2</v>
      </c>
      <c r="E10" s="380">
        <f>'planilha de orçamento'!I17</f>
        <v>6783.99</v>
      </c>
      <c r="F10" s="255"/>
    </row>
    <row r="11" spans="1:6">
      <c r="A11" s="254"/>
      <c r="B11" s="356"/>
      <c r="C11" s="351"/>
      <c r="D11" s="379"/>
      <c r="E11" s="381"/>
      <c r="F11" s="255"/>
    </row>
    <row r="12" spans="1:6">
      <c r="A12" s="254"/>
      <c r="B12" s="341">
        <v>2</v>
      </c>
      <c r="C12" s="342" t="s">
        <v>23</v>
      </c>
      <c r="D12" s="354">
        <f>E12/$E$66</f>
        <v>2.0545512991891189E-2</v>
      </c>
      <c r="E12" s="371">
        <f>'planilha de orçamento'!I22</f>
        <v>6728.87</v>
      </c>
      <c r="F12" s="255"/>
    </row>
    <row r="13" spans="1:6">
      <c r="A13" s="254"/>
      <c r="B13" s="341"/>
      <c r="C13" s="342"/>
      <c r="D13" s="343"/>
      <c r="E13" s="371"/>
      <c r="F13" s="255"/>
    </row>
    <row r="14" spans="1:6" ht="5.25" hidden="1" customHeight="1">
      <c r="A14" s="254"/>
      <c r="B14" s="356"/>
      <c r="C14" s="351"/>
      <c r="D14" s="352"/>
      <c r="E14" s="372"/>
      <c r="F14" s="255"/>
    </row>
    <row r="15" spans="1:6">
      <c r="A15" s="254"/>
      <c r="B15" s="355">
        <v>3</v>
      </c>
      <c r="C15" s="350" t="s">
        <v>24</v>
      </c>
      <c r="D15" s="343">
        <f>E15/$E$66</f>
        <v>2.1732131653574159E-3</v>
      </c>
      <c r="E15" s="344">
        <f>'planilha de orçamento'!I27</f>
        <v>711.75000000000011</v>
      </c>
      <c r="F15" s="255"/>
    </row>
    <row r="16" spans="1:6">
      <c r="A16" s="254"/>
      <c r="B16" s="341"/>
      <c r="C16" s="342"/>
      <c r="D16" s="343"/>
      <c r="E16" s="345"/>
      <c r="F16" s="255"/>
    </row>
    <row r="17" spans="1:9" ht="3.75" customHeight="1">
      <c r="A17" s="254"/>
      <c r="B17" s="356"/>
      <c r="C17" s="351"/>
      <c r="D17" s="343"/>
      <c r="E17" s="346"/>
      <c r="F17" s="255"/>
    </row>
    <row r="18" spans="1:9">
      <c r="A18" s="254"/>
      <c r="B18" s="355">
        <v>4</v>
      </c>
      <c r="C18" s="350" t="s">
        <v>97</v>
      </c>
      <c r="D18" s="354">
        <f>E18/$E$66</f>
        <v>1.9178625267640321E-2</v>
      </c>
      <c r="E18" s="344">
        <f>'planilha de orçamento'!I36</f>
        <v>6281.2</v>
      </c>
      <c r="F18" s="255"/>
    </row>
    <row r="19" spans="1:9">
      <c r="A19" s="254"/>
      <c r="B19" s="341"/>
      <c r="C19" s="342"/>
      <c r="D19" s="343"/>
      <c r="E19" s="345"/>
      <c r="F19" s="255"/>
    </row>
    <row r="20" spans="1:9" ht="3.75" customHeight="1">
      <c r="A20" s="254"/>
      <c r="B20" s="356"/>
      <c r="C20" s="351"/>
      <c r="D20" s="343"/>
      <c r="E20" s="346"/>
      <c r="F20" s="255"/>
    </row>
    <row r="21" spans="1:9">
      <c r="A21" s="254"/>
      <c r="B21" s="355">
        <v>5</v>
      </c>
      <c r="C21" s="357" t="s">
        <v>29</v>
      </c>
      <c r="D21" s="352">
        <f>E21/$E$66</f>
        <v>2.693614896673217E-2</v>
      </c>
      <c r="E21" s="344">
        <f>'planilha de orçamento'!I45</f>
        <v>8821.869999999999</v>
      </c>
      <c r="F21" s="255"/>
    </row>
    <row r="22" spans="1:9">
      <c r="A22" s="254"/>
      <c r="B22" s="341"/>
      <c r="C22" s="358"/>
      <c r="D22" s="353"/>
      <c r="E22" s="345"/>
      <c r="F22" s="255"/>
      <c r="I22" s="60"/>
    </row>
    <row r="23" spans="1:9" ht="4.5" customHeight="1">
      <c r="A23" s="254"/>
      <c r="B23" s="356"/>
      <c r="C23" s="359"/>
      <c r="D23" s="354"/>
      <c r="E23" s="346"/>
      <c r="F23" s="255"/>
    </row>
    <row r="24" spans="1:9" ht="13.5" customHeight="1">
      <c r="A24" s="254"/>
      <c r="B24" s="355">
        <v>6</v>
      </c>
      <c r="C24" s="350" t="s">
        <v>98</v>
      </c>
      <c r="D24" s="352">
        <f>E24/$E$66</f>
        <v>9.7676275602084616E-5</v>
      </c>
      <c r="E24" s="344">
        <f>'planilha de orçamento'!I48</f>
        <v>31.99</v>
      </c>
      <c r="F24" s="255"/>
    </row>
    <row r="25" spans="1:9">
      <c r="A25" s="254"/>
      <c r="B25" s="341"/>
      <c r="C25" s="342"/>
      <c r="D25" s="353"/>
      <c r="E25" s="345"/>
      <c r="F25" s="255"/>
    </row>
    <row r="26" spans="1:9" ht="5.25" customHeight="1">
      <c r="A26" s="254"/>
      <c r="B26" s="341"/>
      <c r="C26" s="351"/>
      <c r="D26" s="354"/>
      <c r="E26" s="346"/>
      <c r="F26" s="255"/>
    </row>
    <row r="27" spans="1:9">
      <c r="A27" s="254"/>
      <c r="B27" s="382">
        <v>7</v>
      </c>
      <c r="C27" s="357" t="s">
        <v>99</v>
      </c>
      <c r="D27" s="360">
        <f>E27/$E$66</f>
        <v>2.6831694281257111E-2</v>
      </c>
      <c r="E27" s="344">
        <f>('planilha de orçamento'!I55)</f>
        <v>8787.66</v>
      </c>
      <c r="F27" s="255"/>
    </row>
    <row r="28" spans="1:9">
      <c r="A28" s="254"/>
      <c r="B28" s="383"/>
      <c r="C28" s="358"/>
      <c r="D28" s="361"/>
      <c r="E28" s="345"/>
      <c r="F28" s="255"/>
    </row>
    <row r="29" spans="1:9" ht="6" customHeight="1">
      <c r="A29" s="254"/>
      <c r="B29" s="384"/>
      <c r="C29" s="359"/>
      <c r="D29" s="362"/>
      <c r="E29" s="346"/>
      <c r="F29" s="255"/>
    </row>
    <row r="30" spans="1:9">
      <c r="A30" s="254"/>
      <c r="B30" s="200"/>
      <c r="C30" s="197"/>
      <c r="D30" s="352">
        <f>E30/$E$66</f>
        <v>7.1003507552308859E-2</v>
      </c>
      <c r="E30" s="344">
        <f>('planilha de orçamento'!I63)</f>
        <v>23254.39</v>
      </c>
      <c r="F30" s="255"/>
    </row>
    <row r="31" spans="1:9" ht="11.25" customHeight="1">
      <c r="A31" s="254"/>
      <c r="B31" s="202">
        <v>8</v>
      </c>
      <c r="C31" s="198" t="s">
        <v>100</v>
      </c>
      <c r="D31" s="353"/>
      <c r="E31" s="345"/>
      <c r="F31" s="255"/>
    </row>
    <row r="32" spans="1:9" ht="6.75" customHeight="1">
      <c r="A32" s="254"/>
      <c r="B32" s="201"/>
      <c r="C32" s="199"/>
      <c r="D32" s="354"/>
      <c r="E32" s="346"/>
      <c r="F32" s="255"/>
    </row>
    <row r="33" spans="1:6">
      <c r="A33" s="254"/>
      <c r="B33" s="341">
        <v>9</v>
      </c>
      <c r="C33" s="342" t="s">
        <v>101</v>
      </c>
      <c r="D33" s="343">
        <f>E33/$E$66</f>
        <v>1.8895702988887927E-2</v>
      </c>
      <c r="E33" s="344">
        <f>('planilha de orçamento'!I68)</f>
        <v>6188.54</v>
      </c>
      <c r="F33" s="255"/>
    </row>
    <row r="34" spans="1:6">
      <c r="A34" s="254"/>
      <c r="B34" s="341"/>
      <c r="C34" s="342"/>
      <c r="D34" s="343"/>
      <c r="E34" s="345"/>
      <c r="F34" s="255"/>
    </row>
    <row r="35" spans="1:6">
      <c r="A35" s="254"/>
      <c r="B35" s="341"/>
      <c r="C35" s="342"/>
      <c r="D35" s="343"/>
      <c r="E35" s="346"/>
      <c r="F35" s="255"/>
    </row>
    <row r="36" spans="1:6">
      <c r="A36" s="254"/>
      <c r="B36" s="349">
        <v>10</v>
      </c>
      <c r="C36" s="350" t="s">
        <v>603</v>
      </c>
      <c r="D36" s="343">
        <f>E36/$E$66</f>
        <v>5.2681404598888509E-2</v>
      </c>
      <c r="E36" s="344">
        <f>('planilha de orçamento'!I72)</f>
        <v>17253.71</v>
      </c>
      <c r="F36" s="255"/>
    </row>
    <row r="37" spans="1:6">
      <c r="A37" s="254"/>
      <c r="B37" s="349"/>
      <c r="C37" s="342"/>
      <c r="D37" s="343"/>
      <c r="E37" s="345"/>
      <c r="F37" s="255"/>
    </row>
    <row r="38" spans="1:6">
      <c r="A38" s="254"/>
      <c r="B38" s="349"/>
      <c r="C38" s="351"/>
      <c r="D38" s="343"/>
      <c r="E38" s="346"/>
      <c r="F38" s="255"/>
    </row>
    <row r="39" spans="1:6">
      <c r="A39" s="254"/>
      <c r="B39" s="349">
        <v>11</v>
      </c>
      <c r="C39" s="350" t="s">
        <v>102</v>
      </c>
      <c r="D39" s="343">
        <f>E39/$E$66</f>
        <v>0.11382989806370754</v>
      </c>
      <c r="E39" s="344">
        <f>('planilha de orçamento'!I85)</f>
        <v>37280.480000000003</v>
      </c>
      <c r="F39" s="255"/>
    </row>
    <row r="40" spans="1:6">
      <c r="A40" s="254"/>
      <c r="B40" s="349"/>
      <c r="C40" s="342"/>
      <c r="D40" s="343"/>
      <c r="E40" s="345"/>
      <c r="F40" s="255"/>
    </row>
    <row r="41" spans="1:6">
      <c r="A41" s="254"/>
      <c r="B41" s="349"/>
      <c r="C41" s="351"/>
      <c r="D41" s="343"/>
      <c r="E41" s="346"/>
      <c r="F41" s="255"/>
    </row>
    <row r="42" spans="1:6">
      <c r="A42" s="254"/>
      <c r="B42" s="349">
        <v>12</v>
      </c>
      <c r="C42" s="350" t="s">
        <v>30</v>
      </c>
      <c r="D42" s="343">
        <f>E42/$E$66</f>
        <v>0.15478489784936322</v>
      </c>
      <c r="E42" s="344">
        <f>('planilha de orçamento'!I95)</f>
        <v>50693.670000000006</v>
      </c>
      <c r="F42" s="255"/>
    </row>
    <row r="43" spans="1:6">
      <c r="A43" s="254"/>
      <c r="B43" s="349"/>
      <c r="C43" s="342"/>
      <c r="D43" s="343"/>
      <c r="E43" s="345"/>
      <c r="F43" s="255"/>
    </row>
    <row r="44" spans="1:6">
      <c r="A44" s="254"/>
      <c r="B44" s="349"/>
      <c r="C44" s="351"/>
      <c r="D44" s="343"/>
      <c r="E44" s="346"/>
      <c r="F44" s="255"/>
    </row>
    <row r="45" spans="1:6">
      <c r="A45" s="254"/>
      <c r="B45" s="349">
        <v>13</v>
      </c>
      <c r="C45" s="350" t="s">
        <v>103</v>
      </c>
      <c r="D45" s="343">
        <f>E45/$E$66</f>
        <v>0.15371919136379283</v>
      </c>
      <c r="E45" s="344">
        <f>('planilha de orçamento'!I112)</f>
        <v>50344.639999999992</v>
      </c>
      <c r="F45" s="255"/>
    </row>
    <row r="46" spans="1:6">
      <c r="A46" s="254"/>
      <c r="B46" s="349"/>
      <c r="C46" s="342"/>
      <c r="D46" s="343"/>
      <c r="E46" s="345"/>
      <c r="F46" s="255"/>
    </row>
    <row r="47" spans="1:6">
      <c r="A47" s="254"/>
      <c r="B47" s="349"/>
      <c r="C47" s="351"/>
      <c r="D47" s="343"/>
      <c r="E47" s="346"/>
      <c r="F47" s="255"/>
    </row>
    <row r="48" spans="1:6">
      <c r="A48" s="254"/>
      <c r="B48" s="349">
        <v>14</v>
      </c>
      <c r="C48" s="350" t="s">
        <v>104</v>
      </c>
      <c r="D48" s="343">
        <f>E48/$E$66</f>
        <v>0.10948347173299271</v>
      </c>
      <c r="E48" s="344">
        <f>('planilha de orçamento'!I183)</f>
        <v>35856.980000000003</v>
      </c>
      <c r="F48" s="255"/>
    </row>
    <row r="49" spans="1:6">
      <c r="A49" s="254"/>
      <c r="B49" s="349"/>
      <c r="C49" s="342"/>
      <c r="D49" s="343"/>
      <c r="E49" s="345"/>
      <c r="F49" s="255"/>
    </row>
    <row r="50" spans="1:6">
      <c r="A50" s="254"/>
      <c r="B50" s="349"/>
      <c r="C50" s="351"/>
      <c r="D50" s="343"/>
      <c r="E50" s="346"/>
      <c r="F50" s="255"/>
    </row>
    <row r="51" spans="1:6">
      <c r="A51" s="254"/>
      <c r="B51" s="349">
        <v>15</v>
      </c>
      <c r="C51" s="350" t="s">
        <v>598</v>
      </c>
      <c r="D51" s="343">
        <f>E51/$E$66</f>
        <v>3.7636662819053946E-3</v>
      </c>
      <c r="E51" s="344">
        <f>('planilha de orçamento'!I187)</f>
        <v>1232.6399999999999</v>
      </c>
      <c r="F51" s="255"/>
    </row>
    <row r="52" spans="1:6">
      <c r="A52" s="254"/>
      <c r="B52" s="349"/>
      <c r="C52" s="342"/>
      <c r="D52" s="343"/>
      <c r="E52" s="345"/>
      <c r="F52" s="255"/>
    </row>
    <row r="53" spans="1:6">
      <c r="A53" s="254"/>
      <c r="B53" s="349"/>
      <c r="C53" s="351"/>
      <c r="D53" s="343"/>
      <c r="E53" s="346"/>
      <c r="F53" s="255"/>
    </row>
    <row r="54" spans="1:6">
      <c r="A54" s="254"/>
      <c r="B54" s="349">
        <v>16</v>
      </c>
      <c r="C54" s="350" t="s">
        <v>210</v>
      </c>
      <c r="D54" s="343">
        <f>E54/$E$66</f>
        <v>7.4139651853540892E-2</v>
      </c>
      <c r="E54" s="344">
        <f>('planilha de orçamento'!I211)</f>
        <v>24281.509999999995</v>
      </c>
      <c r="F54" s="255"/>
    </row>
    <row r="55" spans="1:6">
      <c r="A55" s="254"/>
      <c r="B55" s="349"/>
      <c r="C55" s="342"/>
      <c r="D55" s="343"/>
      <c r="E55" s="345"/>
      <c r="F55" s="255"/>
    </row>
    <row r="56" spans="1:6">
      <c r="A56" s="254"/>
      <c r="B56" s="349"/>
      <c r="C56" s="351"/>
      <c r="D56" s="343"/>
      <c r="E56" s="346"/>
      <c r="F56" s="255"/>
    </row>
    <row r="57" spans="1:6">
      <c r="A57" s="254"/>
      <c r="B57" s="349">
        <v>17</v>
      </c>
      <c r="C57" s="350" t="s">
        <v>600</v>
      </c>
      <c r="D57" s="343">
        <f>E57/$E$66</f>
        <v>2.6697774886199049E-3</v>
      </c>
      <c r="E57" s="344">
        <f>('planilha de orçamento'!I215)</f>
        <v>874.38</v>
      </c>
      <c r="F57" s="255"/>
    </row>
    <row r="58" spans="1:6">
      <c r="A58" s="254"/>
      <c r="B58" s="349"/>
      <c r="C58" s="342"/>
      <c r="D58" s="343"/>
      <c r="E58" s="345"/>
      <c r="F58" s="255"/>
    </row>
    <row r="59" spans="1:6">
      <c r="A59" s="254"/>
      <c r="B59" s="349"/>
      <c r="C59" s="351"/>
      <c r="D59" s="343"/>
      <c r="E59" s="346"/>
      <c r="F59" s="255"/>
    </row>
    <row r="60" spans="1:6">
      <c r="A60" s="254"/>
      <c r="B60" s="349">
        <v>18</v>
      </c>
      <c r="C60" s="350" t="s">
        <v>599</v>
      </c>
      <c r="D60" s="343">
        <f>E60/$E$66</f>
        <v>0.12703256116049311</v>
      </c>
      <c r="E60" s="344">
        <f>('planilha de orçamento'!I225)</f>
        <v>41604.490000000005</v>
      </c>
      <c r="F60" s="255"/>
    </row>
    <row r="61" spans="1:6">
      <c r="A61" s="254"/>
      <c r="B61" s="349"/>
      <c r="C61" s="342"/>
      <c r="D61" s="343"/>
      <c r="E61" s="345"/>
      <c r="F61" s="255"/>
    </row>
    <row r="62" spans="1:6">
      <c r="A62" s="254"/>
      <c r="B62" s="349"/>
      <c r="C62" s="351"/>
      <c r="D62" s="343"/>
      <c r="E62" s="346"/>
      <c r="F62" s="255"/>
    </row>
    <row r="63" spans="1:6">
      <c r="A63" s="254"/>
      <c r="B63" s="349">
        <v>19</v>
      </c>
      <c r="C63" s="350" t="s">
        <v>601</v>
      </c>
      <c r="D63" s="343">
        <f>E63/$E$66</f>
        <v>1.5195851466597522E-3</v>
      </c>
      <c r="E63" s="344">
        <f>('planilha de orçamento'!I228)</f>
        <v>497.68</v>
      </c>
      <c r="F63" s="255"/>
    </row>
    <row r="64" spans="1:6">
      <c r="A64" s="254"/>
      <c r="B64" s="349"/>
      <c r="C64" s="342"/>
      <c r="D64" s="343"/>
      <c r="E64" s="345"/>
      <c r="F64" s="255"/>
    </row>
    <row r="65" spans="1:6">
      <c r="A65" s="254"/>
      <c r="B65" s="349"/>
      <c r="C65" s="351"/>
      <c r="D65" s="343"/>
      <c r="E65" s="346"/>
      <c r="F65" s="255"/>
    </row>
    <row r="66" spans="1:6" ht="13.8" thickBot="1">
      <c r="A66" s="257"/>
      <c r="B66" s="347" t="s">
        <v>18</v>
      </c>
      <c r="C66" s="348"/>
      <c r="D66" s="260">
        <f>SUM(D10:D65)</f>
        <v>0.99999999999999978</v>
      </c>
      <c r="E66" s="261">
        <f>SUM(E10:E65)</f>
        <v>327510.44</v>
      </c>
      <c r="F66" s="258"/>
    </row>
    <row r="67" spans="1:6" ht="3" customHeight="1" thickBot="1">
      <c r="A67" s="257"/>
      <c r="B67" s="26"/>
      <c r="C67" s="26"/>
      <c r="D67" s="26"/>
      <c r="E67" s="26"/>
      <c r="F67" s="258"/>
    </row>
    <row r="68" spans="1:6">
      <c r="B68" s="24"/>
      <c r="C68" s="57"/>
      <c r="D68" s="57"/>
      <c r="E68" s="57"/>
    </row>
    <row r="69" spans="1:6">
      <c r="B69" s="24"/>
      <c r="C69" s="24"/>
      <c r="D69" s="24"/>
      <c r="E69" s="24"/>
    </row>
    <row r="70" spans="1:6">
      <c r="D70" s="25"/>
      <c r="E70" s="25"/>
    </row>
    <row r="71" spans="1:6">
      <c r="D71" s="25"/>
      <c r="E71" s="58"/>
    </row>
    <row r="72" spans="1:6">
      <c r="D72" s="25"/>
      <c r="E72" s="58"/>
    </row>
    <row r="73" spans="1:6">
      <c r="E73" s="59"/>
    </row>
  </sheetData>
  <mergeCells count="82">
    <mergeCell ref="B60:B62"/>
    <mergeCell ref="C60:C62"/>
    <mergeCell ref="D60:D62"/>
    <mergeCell ref="E60:E62"/>
    <mergeCell ref="B63:B65"/>
    <mergeCell ref="C63:C65"/>
    <mergeCell ref="D63:D65"/>
    <mergeCell ref="E63:E65"/>
    <mergeCell ref="B39:B41"/>
    <mergeCell ref="C39:C41"/>
    <mergeCell ref="D39:D41"/>
    <mergeCell ref="E39:E41"/>
    <mergeCell ref="B54:B56"/>
    <mergeCell ref="C54:C56"/>
    <mergeCell ref="D54:D56"/>
    <mergeCell ref="E54:E56"/>
    <mergeCell ref="E45:E47"/>
    <mergeCell ref="B48:B50"/>
    <mergeCell ref="C48:C50"/>
    <mergeCell ref="B51:B53"/>
    <mergeCell ref="C51:C53"/>
    <mergeCell ref="D51:D53"/>
    <mergeCell ref="E51:E53"/>
    <mergeCell ref="D48:D50"/>
    <mergeCell ref="E48:E50"/>
    <mergeCell ref="D12:D14"/>
    <mergeCell ref="E12:E14"/>
    <mergeCell ref="B5:E5"/>
    <mergeCell ref="B6:C6"/>
    <mergeCell ref="D36:D38"/>
    <mergeCell ref="E36:E38"/>
    <mergeCell ref="B36:B38"/>
    <mergeCell ref="C36:C38"/>
    <mergeCell ref="B10:B11"/>
    <mergeCell ref="C10:C11"/>
    <mergeCell ref="D10:D11"/>
    <mergeCell ref="E10:E11"/>
    <mergeCell ref="B27:B29"/>
    <mergeCell ref="C27:C29"/>
    <mergeCell ref="E27:E29"/>
    <mergeCell ref="B3:E3"/>
    <mergeCell ref="E24:E26"/>
    <mergeCell ref="B15:B17"/>
    <mergeCell ref="C15:C17"/>
    <mergeCell ref="D15:D17"/>
    <mergeCell ref="E15:E17"/>
    <mergeCell ref="B18:B20"/>
    <mergeCell ref="C18:C20"/>
    <mergeCell ref="D18:D20"/>
    <mergeCell ref="E18:E20"/>
    <mergeCell ref="B4:E4"/>
    <mergeCell ref="B8:B9"/>
    <mergeCell ref="C8:C9"/>
    <mergeCell ref="D8:D9"/>
    <mergeCell ref="B12:B14"/>
    <mergeCell ref="C12:C14"/>
    <mergeCell ref="D30:D32"/>
    <mergeCell ref="E30:E32"/>
    <mergeCell ref="B21:B23"/>
    <mergeCell ref="C21:C23"/>
    <mergeCell ref="D21:D23"/>
    <mergeCell ref="E21:E23"/>
    <mergeCell ref="B24:B26"/>
    <mergeCell ref="C24:C26"/>
    <mergeCell ref="D24:D26"/>
    <mergeCell ref="D27:D29"/>
    <mergeCell ref="B33:B35"/>
    <mergeCell ref="C33:C35"/>
    <mergeCell ref="D33:D35"/>
    <mergeCell ref="E33:E35"/>
    <mergeCell ref="B66:C66"/>
    <mergeCell ref="B42:B44"/>
    <mergeCell ref="C42:C44"/>
    <mergeCell ref="D42:D44"/>
    <mergeCell ref="E42:E44"/>
    <mergeCell ref="B57:B59"/>
    <mergeCell ref="C57:C59"/>
    <mergeCell ref="D57:D59"/>
    <mergeCell ref="E57:E59"/>
    <mergeCell ref="B45:B47"/>
    <mergeCell ref="C45:C47"/>
    <mergeCell ref="D45:D47"/>
  </mergeCells>
  <printOptions horizontalCentered="1"/>
  <pageMargins left="0.59055118110236227" right="0.59055118110236227" top="0.78740157480314965" bottom="0.78740157480314965" header="0" footer="0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54"/>
  <sheetViews>
    <sheetView view="pageBreakPreview" zoomScaleSheetLayoutView="100" workbookViewId="0">
      <selection activeCell="E118" sqref="E118"/>
    </sheetView>
  </sheetViews>
  <sheetFormatPr defaultRowHeight="13.2"/>
  <cols>
    <col min="2" max="2" width="0.6640625" customWidth="1"/>
    <col min="3" max="3" width="21.88671875" customWidth="1"/>
    <col min="4" max="4" width="54.109375" bestFit="1" customWidth="1"/>
    <col min="5" max="5" width="15" customWidth="1"/>
    <col min="6" max="6" width="38.44140625" customWidth="1"/>
    <col min="7" max="7" width="11.5546875" bestFit="1" customWidth="1"/>
    <col min="8" max="8" width="11.44140625" customWidth="1"/>
    <col min="9" max="9" width="0.6640625" customWidth="1"/>
  </cols>
  <sheetData>
    <row r="1" spans="2:10" ht="18.75" customHeight="1" thickBot="1"/>
    <row r="2" spans="2:10" ht="3.75" customHeight="1" thickBot="1">
      <c r="B2" s="237"/>
      <c r="C2" s="238"/>
      <c r="D2" s="238"/>
      <c r="E2" s="239"/>
      <c r="F2" s="238"/>
      <c r="G2" s="238"/>
      <c r="H2" s="238"/>
      <c r="I2" s="240"/>
      <c r="J2" s="142"/>
    </row>
    <row r="3" spans="2:10" ht="17.399999999999999">
      <c r="B3" s="241"/>
      <c r="C3" s="388" t="s">
        <v>220</v>
      </c>
      <c r="D3" s="389"/>
      <c r="E3" s="389"/>
      <c r="F3" s="389"/>
      <c r="G3" s="389"/>
      <c r="H3" s="390"/>
      <c r="I3" s="242"/>
      <c r="J3" s="142"/>
    </row>
    <row r="4" spans="2:10">
      <c r="B4" s="241"/>
      <c r="C4" s="391" t="s">
        <v>530</v>
      </c>
      <c r="D4" s="392"/>
      <c r="E4" s="392"/>
      <c r="F4" s="392"/>
      <c r="G4" s="392"/>
      <c r="H4" s="393"/>
      <c r="I4" s="242"/>
      <c r="J4" s="142"/>
    </row>
    <row r="5" spans="2:10" ht="13.8" thickBot="1">
      <c r="B5" s="241"/>
      <c r="C5" s="394" t="s">
        <v>632</v>
      </c>
      <c r="D5" s="395"/>
      <c r="E5" s="395"/>
      <c r="F5" s="395"/>
      <c r="G5" s="395"/>
      <c r="H5" s="396"/>
      <c r="I5" s="242"/>
      <c r="J5" s="142"/>
    </row>
    <row r="6" spans="2:10" ht="13.8" thickBot="1">
      <c r="B6" s="241"/>
      <c r="C6" s="63"/>
      <c r="D6" s="63"/>
      <c r="E6" s="143"/>
      <c r="F6" s="63"/>
      <c r="G6" s="63"/>
      <c r="H6" s="63"/>
      <c r="I6" s="242"/>
      <c r="J6" s="142"/>
    </row>
    <row r="7" spans="2:10">
      <c r="B7" s="241"/>
      <c r="C7" s="144" t="s">
        <v>221</v>
      </c>
      <c r="D7" s="397" t="s">
        <v>222</v>
      </c>
      <c r="E7" s="397"/>
      <c r="F7" s="397"/>
      <c r="G7" s="397"/>
      <c r="H7" s="145" t="s">
        <v>223</v>
      </c>
      <c r="I7" s="242"/>
      <c r="J7" s="142"/>
    </row>
    <row r="8" spans="2:10" ht="26.4">
      <c r="B8" s="241"/>
      <c r="C8" s="146" t="s">
        <v>224</v>
      </c>
      <c r="D8" s="147" t="s">
        <v>225</v>
      </c>
      <c r="E8" s="147" t="s">
        <v>93</v>
      </c>
      <c r="F8" s="147" t="s">
        <v>226</v>
      </c>
      <c r="G8" s="148" t="s">
        <v>227</v>
      </c>
      <c r="H8" s="149" t="s">
        <v>228</v>
      </c>
      <c r="I8" s="242"/>
      <c r="J8" s="142"/>
    </row>
    <row r="9" spans="2:10">
      <c r="B9" s="241"/>
      <c r="C9" s="398" t="s">
        <v>229</v>
      </c>
      <c r="D9" s="399"/>
      <c r="E9" s="399"/>
      <c r="F9" s="399"/>
      <c r="G9" s="399"/>
      <c r="H9" s="400"/>
      <c r="I9" s="242"/>
      <c r="J9" s="142"/>
    </row>
    <row r="10" spans="2:10" ht="26.4">
      <c r="B10" s="241"/>
      <c r="C10" s="459" t="s">
        <v>230</v>
      </c>
      <c r="D10" s="460" t="s">
        <v>231</v>
      </c>
      <c r="E10" s="461" t="s">
        <v>232</v>
      </c>
      <c r="F10" s="462">
        <v>160</v>
      </c>
      <c r="G10" s="463">
        <v>21.26</v>
      </c>
      <c r="H10" s="163">
        <f>TRUNC(F10*G10,2)</f>
        <v>3401.6</v>
      </c>
      <c r="I10" s="242"/>
      <c r="J10" s="142"/>
    </row>
    <row r="11" spans="2:10" ht="27" thickBot="1">
      <c r="B11" s="241"/>
      <c r="C11" s="459" t="s">
        <v>233</v>
      </c>
      <c r="D11" s="150" t="s">
        <v>234</v>
      </c>
      <c r="E11" s="151" t="s">
        <v>232</v>
      </c>
      <c r="F11" s="462">
        <v>24</v>
      </c>
      <c r="G11" s="464">
        <v>79.739999999999995</v>
      </c>
      <c r="H11" s="167">
        <f>TRUNC(F11*G11,2)</f>
        <v>1913.76</v>
      </c>
      <c r="I11" s="242"/>
      <c r="J11" s="142"/>
    </row>
    <row r="12" spans="2:10" ht="16.2" thickBot="1">
      <c r="B12" s="241"/>
      <c r="C12" s="385" t="s">
        <v>235</v>
      </c>
      <c r="D12" s="386"/>
      <c r="E12" s="386"/>
      <c r="F12" s="387"/>
      <c r="G12" s="152" t="s">
        <v>236</v>
      </c>
      <c r="H12" s="153">
        <f>SUM(H10:H11)</f>
        <v>5315.36</v>
      </c>
      <c r="I12" s="242"/>
      <c r="J12" s="142"/>
    </row>
    <row r="13" spans="2:10" ht="13.8" thickBot="1">
      <c r="B13" s="241"/>
      <c r="C13" s="243"/>
      <c r="D13" s="154"/>
      <c r="E13" s="154"/>
      <c r="F13" s="154"/>
      <c r="G13" s="155"/>
      <c r="H13" s="155"/>
      <c r="I13" s="242"/>
      <c r="J13" s="142"/>
    </row>
    <row r="14" spans="2:10">
      <c r="B14" s="241"/>
      <c r="C14" s="156" t="s">
        <v>237</v>
      </c>
      <c r="D14" s="401" t="s">
        <v>64</v>
      </c>
      <c r="E14" s="402"/>
      <c r="F14" s="402"/>
      <c r="G14" s="403"/>
      <c r="H14" s="157" t="s">
        <v>223</v>
      </c>
      <c r="I14" s="242"/>
      <c r="J14" s="142"/>
    </row>
    <row r="15" spans="2:10" ht="26.4">
      <c r="B15" s="241"/>
      <c r="C15" s="158" t="s">
        <v>238</v>
      </c>
      <c r="D15" s="147" t="s">
        <v>225</v>
      </c>
      <c r="E15" s="147" t="s">
        <v>93</v>
      </c>
      <c r="F15" s="147" t="s">
        <v>226</v>
      </c>
      <c r="G15" s="148" t="s">
        <v>239</v>
      </c>
      <c r="H15" s="149" t="s">
        <v>240</v>
      </c>
      <c r="I15" s="244"/>
    </row>
    <row r="16" spans="2:10">
      <c r="B16" s="241"/>
      <c r="C16" s="398" t="s">
        <v>241</v>
      </c>
      <c r="D16" s="399"/>
      <c r="E16" s="399"/>
      <c r="F16" s="399"/>
      <c r="G16" s="399"/>
      <c r="H16" s="400"/>
      <c r="I16" s="244"/>
    </row>
    <row r="17" spans="2:9" ht="39.6">
      <c r="B17" s="241"/>
      <c r="C17" s="465">
        <v>3736</v>
      </c>
      <c r="D17" s="466" t="s">
        <v>242</v>
      </c>
      <c r="E17" s="467" t="s">
        <v>223</v>
      </c>
      <c r="F17" s="468">
        <v>1</v>
      </c>
      <c r="G17" s="469">
        <v>46</v>
      </c>
      <c r="H17" s="470">
        <f>TRUNC(F17*G17,2)</f>
        <v>46</v>
      </c>
      <c r="I17" s="244"/>
    </row>
    <row r="18" spans="2:9" ht="26.4">
      <c r="B18" s="241"/>
      <c r="C18" s="471">
        <v>4430</v>
      </c>
      <c r="D18" s="472" t="s">
        <v>243</v>
      </c>
      <c r="E18" s="467" t="s">
        <v>58</v>
      </c>
      <c r="F18" s="473">
        <v>1.71</v>
      </c>
      <c r="G18" s="474">
        <v>5.47</v>
      </c>
      <c r="H18" s="470">
        <f t="shared" ref="H18:H26" si="0">TRUNC(F18*G18,2)</f>
        <v>9.35</v>
      </c>
      <c r="I18" s="244"/>
    </row>
    <row r="19" spans="2:9" ht="26.4">
      <c r="B19" s="241"/>
      <c r="C19" s="471">
        <v>4517</v>
      </c>
      <c r="D19" s="472" t="s">
        <v>624</v>
      </c>
      <c r="E19" s="467" t="s">
        <v>58</v>
      </c>
      <c r="F19" s="473">
        <v>0.97</v>
      </c>
      <c r="G19" s="474">
        <v>1.74</v>
      </c>
      <c r="H19" s="470">
        <f t="shared" si="0"/>
        <v>1.68</v>
      </c>
      <c r="I19" s="244"/>
    </row>
    <row r="20" spans="2:9" ht="26.4">
      <c r="B20" s="241"/>
      <c r="C20" s="471">
        <v>367</v>
      </c>
      <c r="D20" s="475" t="s">
        <v>244</v>
      </c>
      <c r="E20" s="467" t="s">
        <v>245</v>
      </c>
      <c r="F20" s="473">
        <v>4.9000000000000002E-2</v>
      </c>
      <c r="G20" s="474">
        <v>66.5</v>
      </c>
      <c r="H20" s="470">
        <f t="shared" si="0"/>
        <v>3.25</v>
      </c>
      <c r="I20" s="244"/>
    </row>
    <row r="21" spans="2:9">
      <c r="B21" s="241"/>
      <c r="C21" s="471">
        <v>1379</v>
      </c>
      <c r="D21" s="476" t="s">
        <v>246</v>
      </c>
      <c r="E21" s="467" t="s">
        <v>85</v>
      </c>
      <c r="F21" s="473">
        <v>15</v>
      </c>
      <c r="G21" s="474">
        <v>0.52</v>
      </c>
      <c r="H21" s="470">
        <f t="shared" si="0"/>
        <v>7.8</v>
      </c>
      <c r="I21" s="244"/>
    </row>
    <row r="22" spans="2:9" ht="26.4">
      <c r="B22" s="241"/>
      <c r="C22" s="471">
        <v>4718</v>
      </c>
      <c r="D22" s="475" t="s">
        <v>247</v>
      </c>
      <c r="E22" s="467" t="s">
        <v>245</v>
      </c>
      <c r="F22" s="473">
        <v>3.3000000000000002E-2</v>
      </c>
      <c r="G22" s="474">
        <v>66.290000000000006</v>
      </c>
      <c r="H22" s="470">
        <f t="shared" si="0"/>
        <v>2.1800000000000002</v>
      </c>
      <c r="I22" s="244"/>
    </row>
    <row r="23" spans="2:9" ht="26.4">
      <c r="B23" s="241"/>
      <c r="C23" s="471">
        <v>4721</v>
      </c>
      <c r="D23" s="475" t="s">
        <v>248</v>
      </c>
      <c r="E23" s="467" t="s">
        <v>245</v>
      </c>
      <c r="F23" s="473">
        <v>1.0999999999999999E-2</v>
      </c>
      <c r="G23" s="474">
        <v>66.290000000000006</v>
      </c>
      <c r="H23" s="470">
        <f t="shared" si="0"/>
        <v>0.72</v>
      </c>
      <c r="I23" s="244"/>
    </row>
    <row r="24" spans="2:9">
      <c r="B24" s="241"/>
      <c r="C24" s="471">
        <v>5075</v>
      </c>
      <c r="D24" s="476" t="s">
        <v>249</v>
      </c>
      <c r="E24" s="160" t="s">
        <v>85</v>
      </c>
      <c r="F24" s="161">
        <v>0.03</v>
      </c>
      <c r="G24" s="161">
        <v>11.59</v>
      </c>
      <c r="H24" s="470">
        <f t="shared" si="0"/>
        <v>0.34</v>
      </c>
      <c r="I24" s="244"/>
    </row>
    <row r="25" spans="2:9" ht="26.4">
      <c r="B25" s="241"/>
      <c r="C25" s="471">
        <v>10567</v>
      </c>
      <c r="D25" s="475" t="s">
        <v>250</v>
      </c>
      <c r="E25" s="160" t="s">
        <v>58</v>
      </c>
      <c r="F25" s="161">
        <v>0.56000000000000005</v>
      </c>
      <c r="G25" s="161">
        <v>5.97</v>
      </c>
      <c r="H25" s="470">
        <f t="shared" si="0"/>
        <v>3.34</v>
      </c>
      <c r="I25" s="244"/>
    </row>
    <row r="26" spans="2:9">
      <c r="B26" s="241"/>
      <c r="C26" s="471">
        <v>34449</v>
      </c>
      <c r="D26" s="477" t="s">
        <v>251</v>
      </c>
      <c r="E26" s="160" t="s">
        <v>85</v>
      </c>
      <c r="F26" s="161">
        <v>1.89</v>
      </c>
      <c r="G26" s="161">
        <v>5.91</v>
      </c>
      <c r="H26" s="470">
        <f t="shared" si="0"/>
        <v>11.16</v>
      </c>
      <c r="I26" s="244"/>
    </row>
    <row r="27" spans="2:9">
      <c r="B27" s="241"/>
      <c r="C27" s="398" t="s">
        <v>229</v>
      </c>
      <c r="D27" s="399"/>
      <c r="E27" s="399"/>
      <c r="F27" s="399"/>
      <c r="G27" s="399"/>
      <c r="H27" s="400"/>
      <c r="I27" s="244"/>
    </row>
    <row r="28" spans="2:9">
      <c r="B28" s="241"/>
      <c r="C28" s="159" t="s">
        <v>252</v>
      </c>
      <c r="D28" s="476" t="s">
        <v>253</v>
      </c>
      <c r="E28" s="160" t="s">
        <v>232</v>
      </c>
      <c r="F28" s="161">
        <v>0.44</v>
      </c>
      <c r="G28" s="162">
        <v>18.28</v>
      </c>
      <c r="H28" s="163">
        <f>TRUNC(F28*G28,2)</f>
        <v>8.0399999999999991</v>
      </c>
      <c r="I28" s="244"/>
    </row>
    <row r="29" spans="2:9" ht="13.8" thickBot="1">
      <c r="B29" s="241"/>
      <c r="C29" s="164" t="s">
        <v>254</v>
      </c>
      <c r="D29" s="478" t="s">
        <v>255</v>
      </c>
      <c r="E29" s="151" t="s">
        <v>232</v>
      </c>
      <c r="F29" s="165">
        <v>1.88</v>
      </c>
      <c r="G29" s="166">
        <v>14.9</v>
      </c>
      <c r="H29" s="167">
        <f>TRUNC(F29*G29,2)</f>
        <v>28.01</v>
      </c>
      <c r="I29" s="244"/>
    </row>
    <row r="30" spans="2:9" ht="16.2" thickBot="1">
      <c r="B30" s="241"/>
      <c r="C30" s="404" t="s">
        <v>256</v>
      </c>
      <c r="D30" s="404"/>
      <c r="E30" s="404"/>
      <c r="F30" s="405"/>
      <c r="G30" s="168" t="s">
        <v>236</v>
      </c>
      <c r="H30" s="169">
        <f>SUM(H17:H29)</f>
        <v>121.87000000000002</v>
      </c>
      <c r="I30" s="244"/>
    </row>
    <row r="31" spans="2:9">
      <c r="B31" s="241"/>
      <c r="C31" s="144" t="s">
        <v>257</v>
      </c>
      <c r="D31" s="397" t="s">
        <v>80</v>
      </c>
      <c r="E31" s="397"/>
      <c r="F31" s="397"/>
      <c r="G31" s="397"/>
      <c r="H31" s="145" t="s">
        <v>223</v>
      </c>
      <c r="I31" s="244"/>
    </row>
    <row r="32" spans="2:9" ht="26.4">
      <c r="B32" s="241"/>
      <c r="C32" s="146" t="s">
        <v>258</v>
      </c>
      <c r="D32" s="147" t="s">
        <v>225</v>
      </c>
      <c r="E32" s="147" t="s">
        <v>93</v>
      </c>
      <c r="F32" s="147" t="s">
        <v>226</v>
      </c>
      <c r="G32" s="148" t="s">
        <v>227</v>
      </c>
      <c r="H32" s="149" t="s">
        <v>228</v>
      </c>
      <c r="I32" s="244"/>
    </row>
    <row r="33" spans="2:9">
      <c r="B33" s="241"/>
      <c r="C33" s="398" t="s">
        <v>241</v>
      </c>
      <c r="D33" s="399"/>
      <c r="E33" s="399"/>
      <c r="F33" s="399"/>
      <c r="G33" s="399"/>
      <c r="H33" s="400"/>
      <c r="I33" s="244"/>
    </row>
    <row r="34" spans="2:9" ht="28.5" customHeight="1">
      <c r="B34" s="241"/>
      <c r="C34" s="479" t="s">
        <v>386</v>
      </c>
      <c r="D34" s="484" t="s">
        <v>387</v>
      </c>
      <c r="E34" s="480" t="s">
        <v>59</v>
      </c>
      <c r="F34" s="481">
        <v>1.05</v>
      </c>
      <c r="G34" s="482">
        <v>331.23</v>
      </c>
      <c r="H34" s="483">
        <f>TRUNC(F34*G34,2)</f>
        <v>347.79</v>
      </c>
      <c r="I34" s="244"/>
    </row>
    <row r="35" spans="2:9">
      <c r="B35" s="241"/>
      <c r="C35" s="398" t="s">
        <v>229</v>
      </c>
      <c r="D35" s="399"/>
      <c r="E35" s="399"/>
      <c r="F35" s="399"/>
      <c r="G35" s="399"/>
      <c r="H35" s="400"/>
      <c r="I35" s="244"/>
    </row>
    <row r="36" spans="2:9">
      <c r="B36" s="241"/>
      <c r="C36" s="485" t="s">
        <v>259</v>
      </c>
      <c r="D36" s="460" t="s">
        <v>260</v>
      </c>
      <c r="E36" s="461" t="s">
        <v>232</v>
      </c>
      <c r="F36" s="462">
        <v>3.5</v>
      </c>
      <c r="G36" s="463">
        <v>17.64</v>
      </c>
      <c r="H36" s="163">
        <f>TRUNC(F36*G36,2)</f>
        <v>61.74</v>
      </c>
      <c r="I36" s="244"/>
    </row>
    <row r="37" spans="2:9" ht="13.8" thickBot="1">
      <c r="B37" s="241"/>
      <c r="C37" s="485" t="s">
        <v>254</v>
      </c>
      <c r="D37" s="170" t="s">
        <v>255</v>
      </c>
      <c r="E37" s="151" t="s">
        <v>232</v>
      </c>
      <c r="F37" s="462">
        <v>3.5</v>
      </c>
      <c r="G37" s="464">
        <v>14.9</v>
      </c>
      <c r="H37" s="167">
        <f>TRUNC(F37*G37,2)</f>
        <v>52.15</v>
      </c>
      <c r="I37" s="244"/>
    </row>
    <row r="38" spans="2:9" ht="16.2" thickBot="1">
      <c r="B38" s="241"/>
      <c r="C38" s="406" t="s">
        <v>261</v>
      </c>
      <c r="D38" s="386"/>
      <c r="E38" s="386"/>
      <c r="F38" s="387"/>
      <c r="G38" s="152" t="s">
        <v>236</v>
      </c>
      <c r="H38" s="153">
        <f>SUM(H34,H36,H37)</f>
        <v>461.68</v>
      </c>
      <c r="I38" s="244"/>
    </row>
    <row r="39" spans="2:9" ht="13.8" thickBot="1">
      <c r="B39" s="241"/>
      <c r="C39" s="245"/>
      <c r="D39" s="243"/>
      <c r="E39" s="246"/>
      <c r="F39" s="246"/>
      <c r="G39" s="247"/>
      <c r="H39" s="247"/>
      <c r="I39" s="244"/>
    </row>
    <row r="40" spans="2:9">
      <c r="B40" s="241"/>
      <c r="C40" s="144" t="s">
        <v>262</v>
      </c>
      <c r="D40" s="397" t="s">
        <v>385</v>
      </c>
      <c r="E40" s="397"/>
      <c r="F40" s="397"/>
      <c r="G40" s="397"/>
      <c r="H40" s="145" t="s">
        <v>375</v>
      </c>
      <c r="I40" s="244"/>
    </row>
    <row r="41" spans="2:9" ht="26.4">
      <c r="B41" s="241"/>
      <c r="C41" s="146" t="s">
        <v>258</v>
      </c>
      <c r="D41" s="147" t="s">
        <v>225</v>
      </c>
      <c r="E41" s="147" t="s">
        <v>93</v>
      </c>
      <c r="F41" s="147" t="s">
        <v>226</v>
      </c>
      <c r="G41" s="148" t="s">
        <v>227</v>
      </c>
      <c r="H41" s="149" t="s">
        <v>228</v>
      </c>
      <c r="I41" s="244"/>
    </row>
    <row r="42" spans="2:9">
      <c r="B42" s="241"/>
      <c r="C42" s="398" t="s">
        <v>241</v>
      </c>
      <c r="D42" s="399"/>
      <c r="E42" s="399"/>
      <c r="F42" s="399"/>
      <c r="G42" s="399"/>
      <c r="H42" s="400"/>
      <c r="I42" s="244"/>
    </row>
    <row r="43" spans="2:9" ht="40.5" customHeight="1">
      <c r="B43" s="241"/>
      <c r="C43" s="486">
        <v>3104</v>
      </c>
      <c r="D43" s="487" t="s">
        <v>378</v>
      </c>
      <c r="E43" s="480" t="s">
        <v>375</v>
      </c>
      <c r="F43" s="481">
        <v>1</v>
      </c>
      <c r="G43" s="482">
        <v>391.78</v>
      </c>
      <c r="H43" s="483">
        <f>TRUNC(F43*G43,2)</f>
        <v>391.78</v>
      </c>
      <c r="I43" s="244"/>
    </row>
    <row r="44" spans="2:9" ht="27" customHeight="1">
      <c r="B44" s="241"/>
      <c r="C44" s="486" t="s">
        <v>380</v>
      </c>
      <c r="D44" s="487" t="s">
        <v>379</v>
      </c>
      <c r="E44" s="461" t="s">
        <v>59</v>
      </c>
      <c r="F44" s="462">
        <v>4.2</v>
      </c>
      <c r="G44" s="463">
        <v>221.89</v>
      </c>
      <c r="H44" s="163">
        <f>TRUNC(F44*G44,2)</f>
        <v>931.93</v>
      </c>
      <c r="I44" s="244"/>
    </row>
    <row r="45" spans="2:9">
      <c r="B45" s="241"/>
      <c r="C45" s="486" t="s">
        <v>382</v>
      </c>
      <c r="D45" s="487" t="s">
        <v>381</v>
      </c>
      <c r="E45" s="461" t="s">
        <v>93</v>
      </c>
      <c r="F45" s="462">
        <v>1</v>
      </c>
      <c r="G45" s="463">
        <v>1169.1300000000001</v>
      </c>
      <c r="H45" s="163">
        <f>TRUNC(F45*G45,2)</f>
        <v>1169.1300000000001</v>
      </c>
      <c r="I45" s="244"/>
    </row>
    <row r="46" spans="2:9" ht="52.8">
      <c r="B46" s="241"/>
      <c r="C46" s="486" t="s">
        <v>384</v>
      </c>
      <c r="D46" s="487" t="s">
        <v>383</v>
      </c>
      <c r="E46" s="461" t="s">
        <v>93</v>
      </c>
      <c r="F46" s="462">
        <v>1</v>
      </c>
      <c r="G46" s="463">
        <v>12.9</v>
      </c>
      <c r="H46" s="163">
        <f>TRUNC(F46*G46,2)</f>
        <v>12.9</v>
      </c>
      <c r="I46" s="244"/>
    </row>
    <row r="47" spans="2:9" ht="14.25" customHeight="1">
      <c r="B47" s="241"/>
      <c r="C47" s="398" t="s">
        <v>229</v>
      </c>
      <c r="D47" s="399"/>
      <c r="E47" s="399"/>
      <c r="F47" s="399"/>
      <c r="G47" s="399"/>
      <c r="H47" s="400"/>
      <c r="I47" s="244"/>
    </row>
    <row r="48" spans="2:9" ht="13.8" thickBot="1">
      <c r="B48" s="241"/>
      <c r="C48" s="485" t="s">
        <v>259</v>
      </c>
      <c r="D48" s="460" t="s">
        <v>260</v>
      </c>
      <c r="E48" s="461" t="s">
        <v>232</v>
      </c>
      <c r="F48" s="462">
        <v>0.3</v>
      </c>
      <c r="G48" s="463">
        <v>17.64</v>
      </c>
      <c r="H48" s="163">
        <f>TRUNC(F48*G48,2)</f>
        <v>5.29</v>
      </c>
      <c r="I48" s="244"/>
    </row>
    <row r="49" spans="2:9" ht="16.2" thickBot="1">
      <c r="B49" s="241"/>
      <c r="C49" s="406" t="s">
        <v>393</v>
      </c>
      <c r="D49" s="386"/>
      <c r="E49" s="386"/>
      <c r="F49" s="387"/>
      <c r="G49" s="152" t="s">
        <v>236</v>
      </c>
      <c r="H49" s="153">
        <f>SUM(H43,H44,H45,H46,H48)</f>
        <v>2511.0300000000002</v>
      </c>
      <c r="I49" s="244"/>
    </row>
    <row r="50" spans="2:9" ht="13.8" thickBot="1">
      <c r="B50" s="241"/>
      <c r="C50" s="245"/>
      <c r="D50" s="243"/>
      <c r="E50" s="246"/>
      <c r="F50" s="246"/>
      <c r="G50" s="247"/>
      <c r="H50" s="247"/>
      <c r="I50" s="244"/>
    </row>
    <row r="51" spans="2:9">
      <c r="B51" s="241"/>
      <c r="C51" s="144" t="s">
        <v>272</v>
      </c>
      <c r="D51" s="397" t="s">
        <v>388</v>
      </c>
      <c r="E51" s="397"/>
      <c r="F51" s="397"/>
      <c r="G51" s="397"/>
      <c r="H51" s="145" t="s">
        <v>375</v>
      </c>
      <c r="I51" s="244"/>
    </row>
    <row r="52" spans="2:9" ht="26.4">
      <c r="B52" s="241"/>
      <c r="C52" s="146" t="s">
        <v>389</v>
      </c>
      <c r="D52" s="147" t="s">
        <v>225</v>
      </c>
      <c r="E52" s="147" t="s">
        <v>93</v>
      </c>
      <c r="F52" s="147" t="s">
        <v>226</v>
      </c>
      <c r="G52" s="148" t="s">
        <v>227</v>
      </c>
      <c r="H52" s="149" t="s">
        <v>228</v>
      </c>
      <c r="I52" s="244"/>
    </row>
    <row r="53" spans="2:9">
      <c r="B53" s="241"/>
      <c r="C53" s="398" t="s">
        <v>241</v>
      </c>
      <c r="D53" s="399"/>
      <c r="E53" s="399"/>
      <c r="F53" s="399"/>
      <c r="G53" s="399"/>
      <c r="H53" s="400"/>
      <c r="I53" s="244"/>
    </row>
    <row r="54" spans="2:9" ht="30" customHeight="1">
      <c r="B54" s="241"/>
      <c r="C54" s="221" t="s">
        <v>625</v>
      </c>
      <c r="D54" s="248" t="s">
        <v>390</v>
      </c>
      <c r="E54" s="212" t="s">
        <v>58</v>
      </c>
      <c r="F54" s="213">
        <v>1</v>
      </c>
      <c r="G54" s="214">
        <v>71.930000000000007</v>
      </c>
      <c r="H54" s="215">
        <f>TRUNC(F54*G54,2)</f>
        <v>71.930000000000007</v>
      </c>
      <c r="I54" s="244"/>
    </row>
    <row r="55" spans="2:9" ht="45.75" customHeight="1">
      <c r="B55" s="241"/>
      <c r="C55" s="486">
        <v>73548</v>
      </c>
      <c r="D55" s="488" t="s">
        <v>391</v>
      </c>
      <c r="E55" s="480" t="s">
        <v>61</v>
      </c>
      <c r="F55" s="489">
        <v>2E-3</v>
      </c>
      <c r="G55" s="482">
        <v>518.63</v>
      </c>
      <c r="H55" s="483">
        <f>TRUNC(F55*G55,2)</f>
        <v>1.03</v>
      </c>
      <c r="I55" s="244"/>
    </row>
    <row r="56" spans="2:9" ht="14.25" customHeight="1">
      <c r="B56" s="241"/>
      <c r="C56" s="398" t="s">
        <v>229</v>
      </c>
      <c r="D56" s="399"/>
      <c r="E56" s="399"/>
      <c r="F56" s="399"/>
      <c r="G56" s="399"/>
      <c r="H56" s="400"/>
      <c r="I56" s="244"/>
    </row>
    <row r="57" spans="2:9" ht="13.8" thickBot="1">
      <c r="B57" s="241"/>
      <c r="C57" s="485" t="s">
        <v>252</v>
      </c>
      <c r="D57" s="460" t="s">
        <v>253</v>
      </c>
      <c r="E57" s="461" t="s">
        <v>232</v>
      </c>
      <c r="F57" s="462">
        <v>0.7</v>
      </c>
      <c r="G57" s="463">
        <v>18.28</v>
      </c>
      <c r="H57" s="163">
        <f>TRUNC(F57*G57,2)</f>
        <v>12.79</v>
      </c>
      <c r="I57" s="244"/>
    </row>
    <row r="58" spans="2:9" ht="16.2" thickBot="1">
      <c r="B58" s="241"/>
      <c r="C58" s="406" t="s">
        <v>392</v>
      </c>
      <c r="D58" s="386"/>
      <c r="E58" s="386"/>
      <c r="F58" s="387"/>
      <c r="G58" s="152" t="s">
        <v>236</v>
      </c>
      <c r="H58" s="153">
        <f>SUM(H54,H55,H57)</f>
        <v>85.75</v>
      </c>
      <c r="I58" s="244"/>
    </row>
    <row r="59" spans="2:9" ht="13.8" thickBot="1">
      <c r="B59" s="241"/>
      <c r="C59" s="245"/>
      <c r="D59" s="243"/>
      <c r="E59" s="246"/>
      <c r="F59" s="246"/>
      <c r="G59" s="247"/>
      <c r="H59" s="247"/>
      <c r="I59" s="244"/>
    </row>
    <row r="60" spans="2:9">
      <c r="B60" s="241"/>
      <c r="C60" s="144" t="s">
        <v>276</v>
      </c>
      <c r="D60" s="397" t="s">
        <v>116</v>
      </c>
      <c r="E60" s="397"/>
      <c r="F60" s="397"/>
      <c r="G60" s="397"/>
      <c r="H60" s="145" t="s">
        <v>223</v>
      </c>
      <c r="I60" s="244"/>
    </row>
    <row r="61" spans="2:9" ht="26.4">
      <c r="B61" s="241"/>
      <c r="C61" s="146" t="s">
        <v>258</v>
      </c>
      <c r="D61" s="147" t="s">
        <v>225</v>
      </c>
      <c r="E61" s="147" t="s">
        <v>93</v>
      </c>
      <c r="F61" s="147" t="s">
        <v>226</v>
      </c>
      <c r="G61" s="148" t="s">
        <v>227</v>
      </c>
      <c r="H61" s="149" t="s">
        <v>228</v>
      </c>
      <c r="I61" s="244"/>
    </row>
    <row r="62" spans="2:9">
      <c r="B62" s="241"/>
      <c r="C62" s="398" t="s">
        <v>241</v>
      </c>
      <c r="D62" s="399"/>
      <c r="E62" s="399"/>
      <c r="F62" s="399"/>
      <c r="G62" s="399"/>
      <c r="H62" s="400"/>
      <c r="I62" s="244"/>
    </row>
    <row r="63" spans="2:9" ht="26.4">
      <c r="B63" s="241"/>
      <c r="C63" s="485" t="s">
        <v>263</v>
      </c>
      <c r="D63" s="460" t="s">
        <v>264</v>
      </c>
      <c r="E63" s="461" t="s">
        <v>93</v>
      </c>
      <c r="F63" s="462">
        <v>6.25</v>
      </c>
      <c r="G63" s="463">
        <v>9.14</v>
      </c>
      <c r="H63" s="163">
        <f>TRUNC(F63*G63,2)</f>
        <v>57.12</v>
      </c>
      <c r="I63" s="244"/>
    </row>
    <row r="64" spans="2:9">
      <c r="B64" s="241"/>
      <c r="C64" s="485" t="s">
        <v>265</v>
      </c>
      <c r="D64" s="460" t="s">
        <v>266</v>
      </c>
      <c r="E64" s="461" t="s">
        <v>245</v>
      </c>
      <c r="F64" s="462">
        <v>0.01</v>
      </c>
      <c r="G64" s="463">
        <v>62.75</v>
      </c>
      <c r="H64" s="163">
        <f>TRUNC(F64*G64,2)</f>
        <v>0.62</v>
      </c>
      <c r="I64" s="244"/>
    </row>
    <row r="65" spans="2:9">
      <c r="B65" s="241"/>
      <c r="C65" s="485" t="s">
        <v>267</v>
      </c>
      <c r="D65" s="460" t="s">
        <v>246</v>
      </c>
      <c r="E65" s="461" t="s">
        <v>85</v>
      </c>
      <c r="F65" s="462">
        <v>7.5</v>
      </c>
      <c r="G65" s="463">
        <v>0.52</v>
      </c>
      <c r="H65" s="163">
        <f>TRUNC(F65*G65,2)</f>
        <v>3.9</v>
      </c>
      <c r="I65" s="244"/>
    </row>
    <row r="66" spans="2:9">
      <c r="B66" s="241"/>
      <c r="C66" s="398" t="s">
        <v>229</v>
      </c>
      <c r="D66" s="399"/>
      <c r="E66" s="399"/>
      <c r="F66" s="399"/>
      <c r="G66" s="399"/>
      <c r="H66" s="400"/>
      <c r="I66" s="244"/>
    </row>
    <row r="67" spans="2:9">
      <c r="B67" s="241"/>
      <c r="C67" s="485" t="s">
        <v>268</v>
      </c>
      <c r="D67" s="460" t="s">
        <v>269</v>
      </c>
      <c r="E67" s="461" t="s">
        <v>232</v>
      </c>
      <c r="F67" s="462">
        <v>0.5</v>
      </c>
      <c r="G67" s="463">
        <v>18.02</v>
      </c>
      <c r="H67" s="163">
        <f>TRUNC(F67*G67,2)</f>
        <v>9.01</v>
      </c>
      <c r="I67" s="244"/>
    </row>
    <row r="68" spans="2:9" ht="13.8" thickBot="1">
      <c r="B68" s="241"/>
      <c r="C68" s="485" t="s">
        <v>254</v>
      </c>
      <c r="D68" s="170" t="s">
        <v>255</v>
      </c>
      <c r="E68" s="151" t="s">
        <v>232</v>
      </c>
      <c r="F68" s="490">
        <v>0.6</v>
      </c>
      <c r="G68" s="464">
        <v>14.9</v>
      </c>
      <c r="H68" s="167">
        <f>TRUNC(F68*G68,2)</f>
        <v>8.94</v>
      </c>
      <c r="I68" s="244"/>
    </row>
    <row r="69" spans="2:9" ht="16.2" thickBot="1">
      <c r="B69" s="241"/>
      <c r="C69" s="385" t="s">
        <v>270</v>
      </c>
      <c r="D69" s="386"/>
      <c r="E69" s="386"/>
      <c r="F69" s="387"/>
      <c r="G69" s="152" t="s">
        <v>236</v>
      </c>
      <c r="H69" s="153">
        <f>SUM(H63,H64,H65,H67,H68)</f>
        <v>79.589999999999989</v>
      </c>
      <c r="I69" s="244"/>
    </row>
    <row r="70" spans="2:9">
      <c r="B70" s="241"/>
      <c r="C70" s="243" t="s">
        <v>271</v>
      </c>
      <c r="D70" s="154"/>
      <c r="E70" s="154"/>
      <c r="F70" s="154"/>
      <c r="G70" s="155"/>
      <c r="H70" s="155"/>
      <c r="I70" s="244"/>
    </row>
    <row r="71" spans="2:9" ht="13.8" thickBot="1">
      <c r="B71" s="241"/>
      <c r="C71" s="245"/>
      <c r="D71" s="243"/>
      <c r="E71" s="246"/>
      <c r="F71" s="246"/>
      <c r="G71" s="247"/>
      <c r="H71" s="247"/>
      <c r="I71" s="244"/>
    </row>
    <row r="72" spans="2:9">
      <c r="B72" s="241"/>
      <c r="C72" s="156" t="s">
        <v>279</v>
      </c>
      <c r="D72" s="407" t="s">
        <v>345</v>
      </c>
      <c r="E72" s="407"/>
      <c r="F72" s="407"/>
      <c r="G72" s="407"/>
      <c r="H72" s="157" t="s">
        <v>93</v>
      </c>
      <c r="I72" s="244"/>
    </row>
    <row r="73" spans="2:9" ht="26.4">
      <c r="B73" s="241"/>
      <c r="C73" s="158" t="s">
        <v>238</v>
      </c>
      <c r="D73" s="147" t="s">
        <v>225</v>
      </c>
      <c r="E73" s="147" t="s">
        <v>93</v>
      </c>
      <c r="F73" s="147" t="s">
        <v>226</v>
      </c>
      <c r="G73" s="148" t="s">
        <v>239</v>
      </c>
      <c r="H73" s="149" t="s">
        <v>240</v>
      </c>
      <c r="I73" s="244"/>
    </row>
    <row r="74" spans="2:9" ht="26.4">
      <c r="B74" s="241"/>
      <c r="C74" s="491">
        <v>38195</v>
      </c>
      <c r="D74" s="492" t="s">
        <v>347</v>
      </c>
      <c r="E74" s="491" t="s">
        <v>223</v>
      </c>
      <c r="F74" s="493">
        <v>0.188</v>
      </c>
      <c r="G74" s="494">
        <v>56.89</v>
      </c>
      <c r="H74" s="494">
        <f>G74*F74</f>
        <v>10.695320000000001</v>
      </c>
      <c r="I74" s="244"/>
    </row>
    <row r="75" spans="2:9">
      <c r="B75" s="241"/>
      <c r="C75" s="491">
        <v>1381</v>
      </c>
      <c r="D75" s="495" t="s">
        <v>348</v>
      </c>
      <c r="E75" s="491" t="s">
        <v>85</v>
      </c>
      <c r="F75" s="493">
        <v>0.60299999999999998</v>
      </c>
      <c r="G75" s="494">
        <v>0.55000000000000004</v>
      </c>
      <c r="H75" s="494">
        <f t="shared" ref="H75:H78" si="1">G75*F75</f>
        <v>0.33165</v>
      </c>
      <c r="I75" s="244"/>
    </row>
    <row r="76" spans="2:9">
      <c r="B76" s="241"/>
      <c r="C76" s="491">
        <v>34357</v>
      </c>
      <c r="D76" s="495" t="s">
        <v>349</v>
      </c>
      <c r="E76" s="491" t="s">
        <v>85</v>
      </c>
      <c r="F76" s="493">
        <v>8.4000000000000005E-2</v>
      </c>
      <c r="G76" s="494">
        <v>3.5</v>
      </c>
      <c r="H76" s="494">
        <f t="shared" si="1"/>
        <v>0.29400000000000004</v>
      </c>
      <c r="I76" s="244"/>
    </row>
    <row r="77" spans="2:9" ht="26.4">
      <c r="B77" s="241"/>
      <c r="C77" s="496">
        <v>88256</v>
      </c>
      <c r="D77" s="495" t="s">
        <v>350</v>
      </c>
      <c r="E77" s="491" t="s">
        <v>232</v>
      </c>
      <c r="F77" s="493">
        <v>8.5000000000000006E-2</v>
      </c>
      <c r="G77" s="494">
        <v>18.21</v>
      </c>
      <c r="H77" s="494">
        <f t="shared" si="1"/>
        <v>1.5478500000000002</v>
      </c>
      <c r="I77" s="244"/>
    </row>
    <row r="78" spans="2:9" ht="13.8" thickBot="1">
      <c r="B78" s="241"/>
      <c r="C78" s="496">
        <v>88316</v>
      </c>
      <c r="D78" s="495" t="s">
        <v>255</v>
      </c>
      <c r="E78" s="491" t="s">
        <v>232</v>
      </c>
      <c r="F78" s="493">
        <v>3.1E-2</v>
      </c>
      <c r="G78" s="494">
        <v>14.9</v>
      </c>
      <c r="H78" s="494">
        <f t="shared" si="1"/>
        <v>0.46190000000000003</v>
      </c>
      <c r="I78" s="244"/>
    </row>
    <row r="79" spans="2:9" ht="16.2" thickBot="1">
      <c r="B79" s="241"/>
      <c r="C79" s="417" t="s">
        <v>351</v>
      </c>
      <c r="D79" s="404"/>
      <c r="E79" s="404"/>
      <c r="F79" s="405"/>
      <c r="G79" s="168" t="s">
        <v>236</v>
      </c>
      <c r="H79" s="169">
        <f>TRUNC(SUM(H74:H78),2)</f>
        <v>13.33</v>
      </c>
      <c r="I79" s="244"/>
    </row>
    <row r="80" spans="2:9" ht="13.8" thickBot="1">
      <c r="B80" s="241"/>
      <c r="C80" s="63"/>
      <c r="D80" s="63"/>
      <c r="E80" s="63"/>
      <c r="F80" s="63"/>
      <c r="G80" s="63"/>
      <c r="H80" s="63"/>
      <c r="I80" s="244"/>
    </row>
    <row r="81" spans="2:9">
      <c r="B81" s="241"/>
      <c r="C81" s="156" t="s">
        <v>346</v>
      </c>
      <c r="D81" s="407" t="s">
        <v>396</v>
      </c>
      <c r="E81" s="407"/>
      <c r="F81" s="407"/>
      <c r="G81" s="407"/>
      <c r="H81" s="157" t="s">
        <v>93</v>
      </c>
      <c r="I81" s="244"/>
    </row>
    <row r="82" spans="2:9" ht="26.4">
      <c r="B82" s="241"/>
      <c r="C82" s="158" t="s">
        <v>238</v>
      </c>
      <c r="D82" s="147" t="s">
        <v>225</v>
      </c>
      <c r="E82" s="147" t="s">
        <v>93</v>
      </c>
      <c r="F82" s="147" t="s">
        <v>226</v>
      </c>
      <c r="G82" s="148" t="s">
        <v>239</v>
      </c>
      <c r="H82" s="149" t="s">
        <v>240</v>
      </c>
      <c r="I82" s="244"/>
    </row>
    <row r="83" spans="2:9">
      <c r="B83" s="241"/>
      <c r="C83" s="398" t="s">
        <v>241</v>
      </c>
      <c r="D83" s="399"/>
      <c r="E83" s="399"/>
      <c r="F83" s="399"/>
      <c r="G83" s="399"/>
      <c r="H83" s="400"/>
      <c r="I83" s="244"/>
    </row>
    <row r="84" spans="2:9" ht="26.4">
      <c r="B84" s="241"/>
      <c r="C84" s="491">
        <v>36204</v>
      </c>
      <c r="D84" s="492" t="s">
        <v>397</v>
      </c>
      <c r="E84" s="160" t="s">
        <v>93</v>
      </c>
      <c r="F84" s="161">
        <v>1</v>
      </c>
      <c r="G84" s="494">
        <v>178.6</v>
      </c>
      <c r="H84" s="494">
        <f>G84*F84</f>
        <v>178.6</v>
      </c>
      <c r="I84" s="244"/>
    </row>
    <row r="85" spans="2:9">
      <c r="B85" s="241"/>
      <c r="C85" s="398" t="s">
        <v>229</v>
      </c>
      <c r="D85" s="399"/>
      <c r="E85" s="399"/>
      <c r="F85" s="399"/>
      <c r="G85" s="399"/>
      <c r="H85" s="400"/>
      <c r="I85" s="244"/>
    </row>
    <row r="86" spans="2:9" ht="13.8" thickBot="1">
      <c r="B86" s="241"/>
      <c r="C86" s="485" t="s">
        <v>252</v>
      </c>
      <c r="D86" s="460" t="s">
        <v>253</v>
      </c>
      <c r="E86" s="491" t="s">
        <v>232</v>
      </c>
      <c r="F86" s="161">
        <v>0.3</v>
      </c>
      <c r="G86" s="494">
        <v>18.28</v>
      </c>
      <c r="H86" s="494">
        <f t="shared" ref="H86" si="2">G86*F86</f>
        <v>5.484</v>
      </c>
      <c r="I86" s="244"/>
    </row>
    <row r="87" spans="2:9" ht="16.2" thickBot="1">
      <c r="B87" s="241"/>
      <c r="C87" s="418" t="s">
        <v>398</v>
      </c>
      <c r="D87" s="404"/>
      <c r="E87" s="404"/>
      <c r="F87" s="405"/>
      <c r="G87" s="168" t="s">
        <v>236</v>
      </c>
      <c r="H87" s="169">
        <f>TRUNC(SUM(H84:H86),2)</f>
        <v>184.08</v>
      </c>
      <c r="I87" s="244"/>
    </row>
    <row r="88" spans="2:9" ht="13.8" thickBot="1">
      <c r="B88" s="241"/>
      <c r="C88" s="63"/>
      <c r="D88" s="63"/>
      <c r="E88" s="63"/>
      <c r="F88" s="63"/>
      <c r="G88" s="63"/>
      <c r="H88" s="63"/>
      <c r="I88" s="244"/>
    </row>
    <row r="89" spans="2:9">
      <c r="B89" s="241"/>
      <c r="C89" s="156" t="s">
        <v>532</v>
      </c>
      <c r="D89" s="407" t="s">
        <v>400</v>
      </c>
      <c r="E89" s="407"/>
      <c r="F89" s="407"/>
      <c r="G89" s="407"/>
      <c r="H89" s="157" t="s">
        <v>93</v>
      </c>
      <c r="I89" s="244"/>
    </row>
    <row r="90" spans="2:9" ht="26.4">
      <c r="B90" s="241"/>
      <c r="C90" s="158" t="s">
        <v>238</v>
      </c>
      <c r="D90" s="147" t="s">
        <v>225</v>
      </c>
      <c r="E90" s="147" t="s">
        <v>93</v>
      </c>
      <c r="F90" s="147" t="s">
        <v>226</v>
      </c>
      <c r="G90" s="148" t="s">
        <v>239</v>
      </c>
      <c r="H90" s="149" t="s">
        <v>240</v>
      </c>
      <c r="I90" s="244"/>
    </row>
    <row r="91" spans="2:9">
      <c r="B91" s="241"/>
      <c r="C91" s="398" t="s">
        <v>241</v>
      </c>
      <c r="D91" s="399"/>
      <c r="E91" s="399"/>
      <c r="F91" s="399"/>
      <c r="G91" s="399"/>
      <c r="H91" s="400"/>
      <c r="I91" s="244"/>
    </row>
    <row r="92" spans="2:9" ht="26.4">
      <c r="B92" s="241"/>
      <c r="C92" s="491">
        <v>36081</v>
      </c>
      <c r="D92" s="492" t="s">
        <v>399</v>
      </c>
      <c r="E92" s="160" t="s">
        <v>93</v>
      </c>
      <c r="F92" s="161">
        <v>1</v>
      </c>
      <c r="G92" s="494">
        <v>211.49</v>
      </c>
      <c r="H92" s="494">
        <f>G92*F92</f>
        <v>211.49</v>
      </c>
      <c r="I92" s="244"/>
    </row>
    <row r="93" spans="2:9">
      <c r="B93" s="241"/>
      <c r="C93" s="398" t="s">
        <v>229</v>
      </c>
      <c r="D93" s="399"/>
      <c r="E93" s="399"/>
      <c r="F93" s="399"/>
      <c r="G93" s="399"/>
      <c r="H93" s="400"/>
      <c r="I93" s="244"/>
    </row>
    <row r="94" spans="2:9" ht="13.8" thickBot="1">
      <c r="B94" s="241"/>
      <c r="C94" s="485" t="s">
        <v>252</v>
      </c>
      <c r="D94" s="460" t="s">
        <v>253</v>
      </c>
      <c r="E94" s="491" t="s">
        <v>232</v>
      </c>
      <c r="F94" s="161">
        <v>0.3</v>
      </c>
      <c r="G94" s="494">
        <v>18.28</v>
      </c>
      <c r="H94" s="494">
        <f t="shared" ref="H94" si="3">G94*F94</f>
        <v>5.484</v>
      </c>
      <c r="I94" s="244"/>
    </row>
    <row r="95" spans="2:9" ht="16.2" thickBot="1">
      <c r="B95" s="241"/>
      <c r="C95" s="419" t="s">
        <v>401</v>
      </c>
      <c r="D95" s="420"/>
      <c r="E95" s="420"/>
      <c r="F95" s="421"/>
      <c r="G95" s="168" t="s">
        <v>236</v>
      </c>
      <c r="H95" s="169">
        <f>TRUNC(SUM(H92:H94),2)</f>
        <v>216.97</v>
      </c>
      <c r="I95" s="244"/>
    </row>
    <row r="96" spans="2:9" ht="16.5" customHeight="1" thickBot="1">
      <c r="B96" s="241"/>
      <c r="C96" s="203"/>
      <c r="D96" s="204"/>
      <c r="E96" s="204"/>
      <c r="F96" s="204"/>
      <c r="G96" s="176"/>
      <c r="H96" s="177"/>
      <c r="I96" s="244"/>
    </row>
    <row r="97" spans="2:9" ht="29.25" customHeight="1">
      <c r="B97" s="241"/>
      <c r="C97" s="156" t="s">
        <v>533</v>
      </c>
      <c r="D97" s="407" t="s">
        <v>544</v>
      </c>
      <c r="E97" s="407"/>
      <c r="F97" s="407"/>
      <c r="G97" s="407"/>
      <c r="H97" s="157" t="s">
        <v>93</v>
      </c>
      <c r="I97" s="244"/>
    </row>
    <row r="98" spans="2:9" ht="26.4">
      <c r="B98" s="241"/>
      <c r="C98" s="158" t="s">
        <v>238</v>
      </c>
      <c r="D98" s="147" t="s">
        <v>225</v>
      </c>
      <c r="E98" s="147" t="s">
        <v>93</v>
      </c>
      <c r="F98" s="147" t="s">
        <v>226</v>
      </c>
      <c r="G98" s="148" t="s">
        <v>239</v>
      </c>
      <c r="H98" s="149" t="s">
        <v>240</v>
      </c>
      <c r="I98" s="244"/>
    </row>
    <row r="99" spans="2:9">
      <c r="B99" s="241"/>
      <c r="C99" s="398" t="s">
        <v>241</v>
      </c>
      <c r="D99" s="399"/>
      <c r="E99" s="399"/>
      <c r="F99" s="399"/>
      <c r="G99" s="399"/>
      <c r="H99" s="400"/>
      <c r="I99" s="244"/>
    </row>
    <row r="100" spans="2:9" ht="43.5" customHeight="1">
      <c r="B100" s="241"/>
      <c r="C100" s="80">
        <v>93358</v>
      </c>
      <c r="D100" s="78" t="s">
        <v>214</v>
      </c>
      <c r="E100" s="19" t="s">
        <v>61</v>
      </c>
      <c r="F100" s="513">
        <v>0.4</v>
      </c>
      <c r="G100" s="514">
        <v>58.94</v>
      </c>
      <c r="H100" s="514">
        <f t="shared" ref="H100:H108" si="4">G100*F100</f>
        <v>23.576000000000001</v>
      </c>
      <c r="I100" s="244"/>
    </row>
    <row r="101" spans="2:9" ht="71.25" customHeight="1">
      <c r="B101" s="241"/>
      <c r="C101" s="467">
        <v>92412</v>
      </c>
      <c r="D101" s="209" t="s">
        <v>541</v>
      </c>
      <c r="E101" s="19" t="s">
        <v>59</v>
      </c>
      <c r="F101" s="513">
        <v>3.96</v>
      </c>
      <c r="G101" s="514">
        <v>66.59</v>
      </c>
      <c r="H101" s="514">
        <f t="shared" si="4"/>
        <v>263.69639999999998</v>
      </c>
      <c r="I101" s="244"/>
    </row>
    <row r="102" spans="2:9" ht="53.25" customHeight="1">
      <c r="B102" s="241"/>
      <c r="C102" s="467">
        <v>92775</v>
      </c>
      <c r="D102" s="78" t="s">
        <v>86</v>
      </c>
      <c r="E102" s="19" t="s">
        <v>85</v>
      </c>
      <c r="F102" s="513">
        <v>23.68</v>
      </c>
      <c r="G102" s="514">
        <v>11.91</v>
      </c>
      <c r="H102" s="514">
        <f t="shared" si="4"/>
        <v>282.02879999999999</v>
      </c>
      <c r="I102" s="244"/>
    </row>
    <row r="103" spans="2:9" ht="60.75" customHeight="1">
      <c r="B103" s="241"/>
      <c r="C103" s="467">
        <v>92777</v>
      </c>
      <c r="D103" s="78" t="s">
        <v>87</v>
      </c>
      <c r="E103" s="19" t="s">
        <v>85</v>
      </c>
      <c r="F103" s="513">
        <v>36.4</v>
      </c>
      <c r="G103" s="514">
        <v>10</v>
      </c>
      <c r="H103" s="514">
        <f t="shared" si="4"/>
        <v>364</v>
      </c>
      <c r="I103" s="244"/>
    </row>
    <row r="104" spans="2:9" ht="53.25" customHeight="1">
      <c r="B104" s="241"/>
      <c r="C104" s="467">
        <v>94965</v>
      </c>
      <c r="D104" s="78" t="s">
        <v>75</v>
      </c>
      <c r="E104" s="19" t="s">
        <v>61</v>
      </c>
      <c r="F104" s="513">
        <v>0.64</v>
      </c>
      <c r="G104" s="514">
        <v>330.48</v>
      </c>
      <c r="H104" s="514">
        <f t="shared" si="4"/>
        <v>211.50720000000001</v>
      </c>
      <c r="I104" s="244"/>
    </row>
    <row r="105" spans="2:9" ht="61.2" customHeight="1">
      <c r="B105" s="241"/>
      <c r="C105" s="467">
        <v>92606</v>
      </c>
      <c r="D105" s="209" t="s">
        <v>626</v>
      </c>
      <c r="E105" s="19" t="s">
        <v>93</v>
      </c>
      <c r="F105" s="513">
        <v>4</v>
      </c>
      <c r="G105" s="514">
        <v>603.89</v>
      </c>
      <c r="H105" s="514">
        <f t="shared" si="4"/>
        <v>2415.56</v>
      </c>
      <c r="I105" s="244"/>
    </row>
    <row r="106" spans="2:9" ht="76.5" customHeight="1">
      <c r="B106" s="241"/>
      <c r="C106" s="467">
        <v>92580</v>
      </c>
      <c r="D106" s="209" t="s">
        <v>539</v>
      </c>
      <c r="E106" s="19" t="s">
        <v>59</v>
      </c>
      <c r="F106" s="513">
        <v>36</v>
      </c>
      <c r="G106" s="514">
        <v>32.54</v>
      </c>
      <c r="H106" s="514">
        <f t="shared" si="4"/>
        <v>1171.44</v>
      </c>
      <c r="I106" s="244"/>
    </row>
    <row r="107" spans="2:9" ht="56.25" customHeight="1">
      <c r="B107" s="241"/>
      <c r="C107" s="467">
        <v>94216</v>
      </c>
      <c r="D107" s="209" t="s">
        <v>540</v>
      </c>
      <c r="E107" s="19" t="s">
        <v>59</v>
      </c>
      <c r="F107" s="513">
        <v>36</v>
      </c>
      <c r="G107" s="514">
        <v>125.87</v>
      </c>
      <c r="H107" s="514">
        <f t="shared" si="4"/>
        <v>4531.32</v>
      </c>
      <c r="I107" s="244"/>
    </row>
    <row r="108" spans="2:9" ht="56.25" customHeight="1" thickBot="1">
      <c r="B108" s="241"/>
      <c r="C108" s="206">
        <v>95468</v>
      </c>
      <c r="D108" s="209" t="s">
        <v>510</v>
      </c>
      <c r="E108" s="19" t="s">
        <v>59</v>
      </c>
      <c r="F108" s="513">
        <v>36</v>
      </c>
      <c r="G108" s="514">
        <v>33.07</v>
      </c>
      <c r="H108" s="514">
        <f t="shared" si="4"/>
        <v>1190.52</v>
      </c>
      <c r="I108" s="244"/>
    </row>
    <row r="109" spans="2:9" ht="16.2" thickBot="1">
      <c r="B109" s="241"/>
      <c r="C109" s="423" t="s">
        <v>542</v>
      </c>
      <c r="D109" s="420"/>
      <c r="E109" s="420"/>
      <c r="F109" s="421"/>
      <c r="G109" s="168" t="s">
        <v>236</v>
      </c>
      <c r="H109" s="169">
        <f>TRUNC(SUM(H100:H108),2)</f>
        <v>10453.64</v>
      </c>
      <c r="I109" s="244"/>
    </row>
    <row r="110" spans="2:9" ht="16.5" customHeight="1">
      <c r="B110" s="241"/>
      <c r="C110" s="203"/>
      <c r="D110" s="204"/>
      <c r="E110" s="204"/>
      <c r="F110" s="204"/>
      <c r="G110" s="176"/>
      <c r="H110" s="177"/>
      <c r="I110" s="244"/>
    </row>
    <row r="111" spans="2:9" ht="23.4" thickBot="1">
      <c r="B111" s="241"/>
      <c r="C111" s="424" t="s">
        <v>403</v>
      </c>
      <c r="D111" s="425"/>
      <c r="E111" s="425"/>
      <c r="F111" s="425"/>
      <c r="G111" s="425"/>
      <c r="H111" s="425"/>
      <c r="I111" s="244"/>
    </row>
    <row r="112" spans="2:9" ht="35.25" customHeight="1">
      <c r="B112" s="241"/>
      <c r="C112" s="225" t="s">
        <v>488</v>
      </c>
      <c r="D112" s="422" t="s">
        <v>468</v>
      </c>
      <c r="E112" s="422"/>
      <c r="F112" s="422"/>
      <c r="G112" s="422"/>
      <c r="H112" s="422"/>
      <c r="I112" s="244"/>
    </row>
    <row r="113" spans="2:9" ht="26.4">
      <c r="B113" s="241"/>
      <c r="C113" s="158" t="s">
        <v>404</v>
      </c>
      <c r="D113" s="147" t="s">
        <v>225</v>
      </c>
      <c r="E113" s="147" t="s">
        <v>93</v>
      </c>
      <c r="F113" s="147" t="s">
        <v>226</v>
      </c>
      <c r="G113" s="223" t="s">
        <v>239</v>
      </c>
      <c r="H113" s="224" t="s">
        <v>240</v>
      </c>
      <c r="I113" s="244"/>
    </row>
    <row r="114" spans="2:9">
      <c r="B114" s="241"/>
      <c r="C114" s="414" t="s">
        <v>241</v>
      </c>
      <c r="D114" s="415"/>
      <c r="E114" s="415"/>
      <c r="F114" s="415"/>
      <c r="G114" s="415"/>
      <c r="H114" s="416"/>
      <c r="I114" s="244"/>
    </row>
    <row r="115" spans="2:9" ht="39.6">
      <c r="B115" s="241"/>
      <c r="C115" s="233">
        <v>1093</v>
      </c>
      <c r="D115" s="497" t="s">
        <v>482</v>
      </c>
      <c r="E115" s="84" t="s">
        <v>93</v>
      </c>
      <c r="F115" s="498">
        <v>1</v>
      </c>
      <c r="G115" s="499">
        <v>61.21</v>
      </c>
      <c r="H115" s="500">
        <f t="shared" ref="H115:H134" si="5">TRUNC(G115*F115,2)</f>
        <v>61.21</v>
      </c>
      <c r="I115" s="244"/>
    </row>
    <row r="116" spans="2:9" ht="39.6">
      <c r="B116" s="241"/>
      <c r="C116" s="501">
        <v>39685</v>
      </c>
      <c r="D116" s="85" t="s">
        <v>469</v>
      </c>
      <c r="E116" s="84" t="s">
        <v>93</v>
      </c>
      <c r="F116" s="498">
        <v>1</v>
      </c>
      <c r="G116" s="499">
        <v>113.06</v>
      </c>
      <c r="H116" s="500">
        <f t="shared" si="5"/>
        <v>113.06</v>
      </c>
      <c r="I116" s="244"/>
    </row>
    <row r="117" spans="2:9" ht="39.6">
      <c r="B117" s="241"/>
      <c r="C117" s="233">
        <v>14166</v>
      </c>
      <c r="D117" s="497" t="s">
        <v>481</v>
      </c>
      <c r="E117" s="84" t="s">
        <v>93</v>
      </c>
      <c r="F117" s="498">
        <v>1</v>
      </c>
      <c r="G117" s="499">
        <v>760.53</v>
      </c>
      <c r="H117" s="500">
        <f t="shared" si="5"/>
        <v>760.53</v>
      </c>
      <c r="I117" s="244"/>
    </row>
    <row r="118" spans="2:9" ht="26.4">
      <c r="B118" s="241"/>
      <c r="C118" s="233">
        <v>21131</v>
      </c>
      <c r="D118" s="85" t="s">
        <v>470</v>
      </c>
      <c r="E118" s="84" t="s">
        <v>93</v>
      </c>
      <c r="F118" s="498">
        <v>3</v>
      </c>
      <c r="G118" s="499">
        <v>69.37</v>
      </c>
      <c r="H118" s="500">
        <f t="shared" si="5"/>
        <v>208.11</v>
      </c>
      <c r="I118" s="244"/>
    </row>
    <row r="119" spans="2:9">
      <c r="B119" s="241"/>
      <c r="C119" s="233">
        <v>1887</v>
      </c>
      <c r="D119" s="85" t="s">
        <v>471</v>
      </c>
      <c r="E119" s="84" t="s">
        <v>93</v>
      </c>
      <c r="F119" s="498">
        <v>2</v>
      </c>
      <c r="G119" s="499">
        <v>16.52</v>
      </c>
      <c r="H119" s="500">
        <f t="shared" si="5"/>
        <v>33.04</v>
      </c>
      <c r="I119" s="244"/>
    </row>
    <row r="120" spans="2:9">
      <c r="B120" s="241"/>
      <c r="C120" s="233">
        <v>1887</v>
      </c>
      <c r="D120" s="85" t="s">
        <v>472</v>
      </c>
      <c r="E120" s="84" t="s">
        <v>93</v>
      </c>
      <c r="F120" s="498">
        <v>2</v>
      </c>
      <c r="G120" s="499">
        <v>16.52</v>
      </c>
      <c r="H120" s="500">
        <f t="shared" si="5"/>
        <v>33.04</v>
      </c>
      <c r="I120" s="244"/>
    </row>
    <row r="121" spans="2:9">
      <c r="B121" s="241"/>
      <c r="C121" s="233">
        <v>1907</v>
      </c>
      <c r="D121" s="85" t="s">
        <v>473</v>
      </c>
      <c r="E121" s="84" t="s">
        <v>93</v>
      </c>
      <c r="F121" s="498">
        <v>1</v>
      </c>
      <c r="G121" s="499">
        <v>8</v>
      </c>
      <c r="H121" s="500">
        <f t="shared" si="5"/>
        <v>8</v>
      </c>
      <c r="I121" s="244"/>
    </row>
    <row r="122" spans="2:9" ht="26.4">
      <c r="B122" s="241"/>
      <c r="C122" s="233">
        <v>39180</v>
      </c>
      <c r="D122" s="497" t="s">
        <v>483</v>
      </c>
      <c r="E122" s="84" t="s">
        <v>93</v>
      </c>
      <c r="F122" s="498">
        <v>2</v>
      </c>
      <c r="G122" s="499">
        <v>2.67</v>
      </c>
      <c r="H122" s="500">
        <f t="shared" si="5"/>
        <v>5.34</v>
      </c>
      <c r="I122" s="244"/>
    </row>
    <row r="123" spans="2:9" ht="26.4">
      <c r="B123" s="241"/>
      <c r="C123" s="233">
        <v>39214</v>
      </c>
      <c r="D123" s="497" t="s">
        <v>484</v>
      </c>
      <c r="E123" s="84" t="s">
        <v>93</v>
      </c>
      <c r="F123" s="498">
        <v>2</v>
      </c>
      <c r="G123" s="499">
        <v>1.6</v>
      </c>
      <c r="H123" s="500">
        <f t="shared" si="5"/>
        <v>3.2</v>
      </c>
      <c r="I123" s="244"/>
    </row>
    <row r="124" spans="2:9" ht="26.4">
      <c r="B124" s="241"/>
      <c r="C124" s="233">
        <v>996</v>
      </c>
      <c r="D124" s="85" t="s">
        <v>474</v>
      </c>
      <c r="E124" s="84" t="s">
        <v>58</v>
      </c>
      <c r="F124" s="498">
        <v>15</v>
      </c>
      <c r="G124" s="499">
        <v>14.22</v>
      </c>
      <c r="H124" s="500">
        <f t="shared" si="5"/>
        <v>213.3</v>
      </c>
      <c r="I124" s="244"/>
    </row>
    <row r="125" spans="2:9">
      <c r="B125" s="241"/>
      <c r="C125" s="233">
        <v>857</v>
      </c>
      <c r="D125" s="85" t="s">
        <v>475</v>
      </c>
      <c r="E125" s="84" t="s">
        <v>58</v>
      </c>
      <c r="F125" s="498">
        <v>9</v>
      </c>
      <c r="G125" s="499">
        <v>8.44</v>
      </c>
      <c r="H125" s="500">
        <f t="shared" si="5"/>
        <v>75.959999999999994</v>
      </c>
      <c r="I125" s="244"/>
    </row>
    <row r="126" spans="2:9" ht="39.6">
      <c r="B126" s="241"/>
      <c r="C126" s="233">
        <v>3379</v>
      </c>
      <c r="D126" s="85" t="s">
        <v>476</v>
      </c>
      <c r="E126" s="84" t="s">
        <v>58</v>
      </c>
      <c r="F126" s="498">
        <v>3</v>
      </c>
      <c r="G126" s="499">
        <v>32.04</v>
      </c>
      <c r="H126" s="500">
        <f t="shared" si="5"/>
        <v>96.12</v>
      </c>
      <c r="I126" s="244"/>
    </row>
    <row r="127" spans="2:9" ht="26.4">
      <c r="B127" s="241"/>
      <c r="C127" s="233">
        <v>425</v>
      </c>
      <c r="D127" s="85" t="s">
        <v>477</v>
      </c>
      <c r="E127" s="84" t="s">
        <v>93</v>
      </c>
      <c r="F127" s="498">
        <v>3</v>
      </c>
      <c r="G127" s="499">
        <v>3.04</v>
      </c>
      <c r="H127" s="500">
        <f t="shared" si="5"/>
        <v>9.1199999999999992</v>
      </c>
      <c r="I127" s="244"/>
    </row>
    <row r="128" spans="2:9" ht="26.4">
      <c r="B128" s="241"/>
      <c r="C128" s="233">
        <v>2374</v>
      </c>
      <c r="D128" s="497" t="s">
        <v>485</v>
      </c>
      <c r="E128" s="84" t="s">
        <v>93</v>
      </c>
      <c r="F128" s="498">
        <v>1</v>
      </c>
      <c r="G128" s="499">
        <v>298.64</v>
      </c>
      <c r="H128" s="500">
        <f t="shared" si="5"/>
        <v>298.64</v>
      </c>
      <c r="I128" s="244"/>
    </row>
    <row r="129" spans="2:9">
      <c r="B129" s="241"/>
      <c r="C129" s="233">
        <v>343</v>
      </c>
      <c r="D129" s="85" t="s">
        <v>478</v>
      </c>
      <c r="E129" s="84" t="s">
        <v>58</v>
      </c>
      <c r="F129" s="498">
        <v>12</v>
      </c>
      <c r="G129" s="499">
        <v>0.4</v>
      </c>
      <c r="H129" s="500">
        <f t="shared" si="5"/>
        <v>4.8</v>
      </c>
      <c r="I129" s="244"/>
    </row>
    <row r="130" spans="2:9" ht="26.4">
      <c r="B130" s="241"/>
      <c r="C130" s="233">
        <v>21128</v>
      </c>
      <c r="D130" s="497" t="s">
        <v>486</v>
      </c>
      <c r="E130" s="84" t="s">
        <v>93</v>
      </c>
      <c r="F130" s="498">
        <v>1.5</v>
      </c>
      <c r="G130" s="499">
        <v>8.0299999999999994</v>
      </c>
      <c r="H130" s="500">
        <f t="shared" si="5"/>
        <v>12.04</v>
      </c>
      <c r="I130" s="244"/>
    </row>
    <row r="131" spans="2:9" ht="26.4">
      <c r="B131" s="241"/>
      <c r="C131" s="233">
        <v>39208</v>
      </c>
      <c r="D131" s="497" t="s">
        <v>479</v>
      </c>
      <c r="E131" s="84" t="s">
        <v>93</v>
      </c>
      <c r="F131" s="498">
        <v>1</v>
      </c>
      <c r="G131" s="499">
        <v>0.23</v>
      </c>
      <c r="H131" s="500">
        <f t="shared" si="5"/>
        <v>0.23</v>
      </c>
      <c r="I131" s="244"/>
    </row>
    <row r="132" spans="2:9">
      <c r="B132" s="241"/>
      <c r="C132" s="408" t="s">
        <v>229</v>
      </c>
      <c r="D132" s="409"/>
      <c r="E132" s="409"/>
      <c r="F132" s="409"/>
      <c r="G132" s="409"/>
      <c r="H132" s="410"/>
      <c r="I132" s="244"/>
    </row>
    <row r="133" spans="2:9">
      <c r="B133" s="241"/>
      <c r="C133" s="233">
        <v>88264</v>
      </c>
      <c r="D133" s="85" t="s">
        <v>274</v>
      </c>
      <c r="E133" s="84" t="s">
        <v>232</v>
      </c>
      <c r="F133" s="502">
        <v>18</v>
      </c>
      <c r="G133" s="503">
        <v>18.91</v>
      </c>
      <c r="H133" s="504">
        <f t="shared" si="5"/>
        <v>340.38</v>
      </c>
      <c r="I133" s="244"/>
    </row>
    <row r="134" spans="2:9" ht="27" thickBot="1">
      <c r="B134" s="241"/>
      <c r="C134" s="233">
        <v>88247</v>
      </c>
      <c r="D134" s="497" t="s">
        <v>487</v>
      </c>
      <c r="E134" s="84" t="s">
        <v>232</v>
      </c>
      <c r="F134" s="502">
        <v>18</v>
      </c>
      <c r="G134" s="505">
        <v>14.8</v>
      </c>
      <c r="H134" s="504">
        <f t="shared" si="5"/>
        <v>266.39999999999998</v>
      </c>
      <c r="I134" s="244"/>
    </row>
    <row r="135" spans="2:9" ht="16.2" thickBot="1">
      <c r="B135" s="241"/>
      <c r="C135" s="411" t="s">
        <v>480</v>
      </c>
      <c r="D135" s="412"/>
      <c r="E135" s="412"/>
      <c r="F135" s="413"/>
      <c r="G135" s="168" t="s">
        <v>236</v>
      </c>
      <c r="H135" s="169">
        <f>TRUNC(SUM(H115:H134),2)</f>
        <v>2542.52</v>
      </c>
      <c r="I135" s="244"/>
    </row>
    <row r="136" spans="2:9" ht="13.8" thickBot="1">
      <c r="B136" s="241"/>
      <c r="C136" s="63"/>
      <c r="D136" s="63"/>
      <c r="E136" s="63"/>
      <c r="F136" s="63"/>
      <c r="G136" s="63"/>
      <c r="H136" s="63"/>
      <c r="I136" s="244"/>
    </row>
    <row r="137" spans="2:9" ht="13.8" thickBot="1">
      <c r="B137" s="241"/>
      <c r="C137" s="235" t="s">
        <v>534</v>
      </c>
      <c r="D137" s="403" t="s">
        <v>182</v>
      </c>
      <c r="E137" s="407"/>
      <c r="F137" s="407"/>
      <c r="G137" s="407"/>
      <c r="H137" s="157" t="s">
        <v>93</v>
      </c>
      <c r="I137" s="244"/>
    </row>
    <row r="138" spans="2:9" ht="26.4">
      <c r="B138" s="241"/>
      <c r="C138" s="234" t="s">
        <v>238</v>
      </c>
      <c r="D138" s="147" t="s">
        <v>225</v>
      </c>
      <c r="E138" s="147" t="s">
        <v>93</v>
      </c>
      <c r="F138" s="147" t="s">
        <v>226</v>
      </c>
      <c r="G138" s="148" t="s">
        <v>239</v>
      </c>
      <c r="H138" s="149" t="s">
        <v>240</v>
      </c>
      <c r="I138" s="244"/>
    </row>
    <row r="139" spans="2:9">
      <c r="B139" s="241"/>
      <c r="C139" s="398" t="s">
        <v>241</v>
      </c>
      <c r="D139" s="399"/>
      <c r="E139" s="399"/>
      <c r="F139" s="399"/>
      <c r="G139" s="399"/>
      <c r="H139" s="400"/>
      <c r="I139" s="244"/>
    </row>
    <row r="140" spans="2:9" ht="26.4">
      <c r="B140" s="241"/>
      <c r="C140" s="19">
        <v>39467</v>
      </c>
      <c r="D140" s="497" t="s">
        <v>273</v>
      </c>
      <c r="E140" s="19" t="s">
        <v>2</v>
      </c>
      <c r="F140" s="506">
        <v>1</v>
      </c>
      <c r="G140" s="507">
        <v>73.989999999999995</v>
      </c>
      <c r="H140" s="508">
        <f>TRUNC(F140*G140,2)</f>
        <v>73.989999999999995</v>
      </c>
      <c r="I140" s="244"/>
    </row>
    <row r="141" spans="2:9">
      <c r="B141" s="241"/>
      <c r="C141" s="398" t="s">
        <v>229</v>
      </c>
      <c r="D141" s="399"/>
      <c r="E141" s="399"/>
      <c r="F141" s="399"/>
      <c r="G141" s="399"/>
      <c r="H141" s="400"/>
      <c r="I141" s="244"/>
    </row>
    <row r="142" spans="2:9">
      <c r="B142" s="241"/>
      <c r="C142" s="19">
        <v>88264</v>
      </c>
      <c r="D142" s="509" t="s">
        <v>274</v>
      </c>
      <c r="E142" s="160" t="s">
        <v>232</v>
      </c>
      <c r="F142" s="161">
        <v>0.3</v>
      </c>
      <c r="G142" s="162">
        <v>18.91</v>
      </c>
      <c r="H142" s="163">
        <f>TRUNC(F142*G142,2)</f>
        <v>5.67</v>
      </c>
      <c r="I142" s="244"/>
    </row>
    <row r="143" spans="2:9" ht="13.8" thickBot="1">
      <c r="B143" s="241"/>
      <c r="C143" s="159" t="s">
        <v>254</v>
      </c>
      <c r="D143" s="476" t="s">
        <v>255</v>
      </c>
      <c r="E143" s="160" t="s">
        <v>232</v>
      </c>
      <c r="F143" s="161">
        <v>0.3</v>
      </c>
      <c r="G143" s="171">
        <v>14.9</v>
      </c>
      <c r="H143" s="163">
        <f>TRUNC(F143*G143,2)</f>
        <v>4.47</v>
      </c>
      <c r="I143" s="244"/>
    </row>
    <row r="144" spans="2:9" ht="16.2" thickBot="1">
      <c r="B144" s="241"/>
      <c r="C144" s="404" t="s">
        <v>275</v>
      </c>
      <c r="D144" s="404"/>
      <c r="E144" s="404"/>
      <c r="F144" s="405"/>
      <c r="G144" s="168" t="s">
        <v>236</v>
      </c>
      <c r="H144" s="169">
        <f>SUM(H140:H143)</f>
        <v>84.13</v>
      </c>
      <c r="I144" s="244"/>
    </row>
    <row r="145" spans="2:9" ht="13.8" thickBot="1">
      <c r="B145" s="241"/>
      <c r="C145" s="63"/>
      <c r="D145" s="63"/>
      <c r="E145" s="143"/>
      <c r="F145" s="63"/>
      <c r="G145" s="63"/>
      <c r="H145" s="63"/>
      <c r="I145" s="244"/>
    </row>
    <row r="146" spans="2:9" ht="13.8" thickBot="1">
      <c r="B146" s="241"/>
      <c r="C146" s="235" t="s">
        <v>535</v>
      </c>
      <c r="D146" s="407" t="s">
        <v>277</v>
      </c>
      <c r="E146" s="407"/>
      <c r="F146" s="407"/>
      <c r="G146" s="407"/>
      <c r="H146" s="157" t="s">
        <v>93</v>
      </c>
      <c r="I146" s="244"/>
    </row>
    <row r="147" spans="2:9" ht="26.4">
      <c r="B147" s="241"/>
      <c r="C147" s="158" t="s">
        <v>238</v>
      </c>
      <c r="D147" s="147" t="s">
        <v>225</v>
      </c>
      <c r="E147" s="147" t="s">
        <v>93</v>
      </c>
      <c r="F147" s="147" t="s">
        <v>226</v>
      </c>
      <c r="G147" s="148" t="s">
        <v>239</v>
      </c>
      <c r="H147" s="149" t="s">
        <v>240</v>
      </c>
      <c r="I147" s="244"/>
    </row>
    <row r="148" spans="2:9">
      <c r="B148" s="241"/>
      <c r="C148" s="398" t="s">
        <v>241</v>
      </c>
      <c r="D148" s="399"/>
      <c r="E148" s="399"/>
      <c r="F148" s="399"/>
      <c r="G148" s="399"/>
      <c r="H148" s="400"/>
      <c r="I148" s="244"/>
    </row>
    <row r="149" spans="2:9" ht="26.4">
      <c r="B149" s="241"/>
      <c r="C149" s="19">
        <v>39447</v>
      </c>
      <c r="D149" s="497" t="s">
        <v>277</v>
      </c>
      <c r="E149" s="19" t="s">
        <v>2</v>
      </c>
      <c r="F149" s="510">
        <v>1</v>
      </c>
      <c r="G149" s="511">
        <v>115.16</v>
      </c>
      <c r="H149" s="512">
        <f>TRUNC(F149*G149,2)</f>
        <v>115.16</v>
      </c>
      <c r="I149" s="244"/>
    </row>
    <row r="150" spans="2:9">
      <c r="B150" s="241"/>
      <c r="C150" s="398" t="s">
        <v>229</v>
      </c>
      <c r="D150" s="399"/>
      <c r="E150" s="399"/>
      <c r="F150" s="399"/>
      <c r="G150" s="399"/>
      <c r="H150" s="400"/>
      <c r="I150" s="244"/>
    </row>
    <row r="151" spans="2:9">
      <c r="B151" s="241"/>
      <c r="C151" s="19">
        <v>88264</v>
      </c>
      <c r="D151" s="509" t="s">
        <v>274</v>
      </c>
      <c r="E151" s="160" t="s">
        <v>232</v>
      </c>
      <c r="F151" s="161">
        <v>0.6</v>
      </c>
      <c r="G151" s="162">
        <v>18.91</v>
      </c>
      <c r="H151" s="163">
        <f>TRUNC(F151*G151,2)</f>
        <v>11.34</v>
      </c>
      <c r="I151" s="244"/>
    </row>
    <row r="152" spans="2:9" ht="13.8" thickBot="1">
      <c r="B152" s="241"/>
      <c r="C152" s="159" t="s">
        <v>254</v>
      </c>
      <c r="D152" s="476" t="s">
        <v>255</v>
      </c>
      <c r="E152" s="160" t="s">
        <v>232</v>
      </c>
      <c r="F152" s="161">
        <v>0.6</v>
      </c>
      <c r="G152" s="171">
        <v>14.9</v>
      </c>
      <c r="H152" s="163">
        <f>TRUNC(F152*G152,2)</f>
        <v>8.94</v>
      </c>
      <c r="I152" s="244"/>
    </row>
    <row r="153" spans="2:9" ht="16.2" thickBot="1">
      <c r="B153" s="241"/>
      <c r="C153" s="404" t="s">
        <v>278</v>
      </c>
      <c r="D153" s="404"/>
      <c r="E153" s="404"/>
      <c r="F153" s="405"/>
      <c r="G153" s="168" t="s">
        <v>236</v>
      </c>
      <c r="H153" s="169">
        <f>SUM(H149:H152)</f>
        <v>135.44</v>
      </c>
      <c r="I153" s="244"/>
    </row>
    <row r="154" spans="2:9" ht="3.75" customHeight="1" thickBot="1">
      <c r="B154" s="249"/>
      <c r="C154" s="250"/>
      <c r="D154" s="250"/>
      <c r="E154" s="250"/>
      <c r="F154" s="250"/>
      <c r="G154" s="250"/>
      <c r="H154" s="250"/>
      <c r="I154" s="251"/>
    </row>
  </sheetData>
  <mergeCells count="52">
    <mergeCell ref="C114:H114"/>
    <mergeCell ref="D72:G72"/>
    <mergeCell ref="C79:F79"/>
    <mergeCell ref="D97:G97"/>
    <mergeCell ref="C99:H99"/>
    <mergeCell ref="D81:G81"/>
    <mergeCell ref="C83:H83"/>
    <mergeCell ref="C85:H85"/>
    <mergeCell ref="C87:F87"/>
    <mergeCell ref="D89:G89"/>
    <mergeCell ref="C91:H91"/>
    <mergeCell ref="C93:H93"/>
    <mergeCell ref="C95:F95"/>
    <mergeCell ref="D112:H112"/>
    <mergeCell ref="C109:F109"/>
    <mergeCell ref="C111:H111"/>
    <mergeCell ref="D146:G146"/>
    <mergeCell ref="C148:H148"/>
    <mergeCell ref="C150:H150"/>
    <mergeCell ref="C153:F153"/>
    <mergeCell ref="C132:H132"/>
    <mergeCell ref="C135:F135"/>
    <mergeCell ref="D137:G137"/>
    <mergeCell ref="C139:H139"/>
    <mergeCell ref="C141:H141"/>
    <mergeCell ref="C144:F144"/>
    <mergeCell ref="C66:H66"/>
    <mergeCell ref="C69:F69"/>
    <mergeCell ref="C33:H33"/>
    <mergeCell ref="C35:H35"/>
    <mergeCell ref="C38:F38"/>
    <mergeCell ref="D60:G60"/>
    <mergeCell ref="C62:H62"/>
    <mergeCell ref="D40:G40"/>
    <mergeCell ref="C42:H42"/>
    <mergeCell ref="C47:H47"/>
    <mergeCell ref="C49:F49"/>
    <mergeCell ref="D51:G51"/>
    <mergeCell ref="C53:H53"/>
    <mergeCell ref="C56:H56"/>
    <mergeCell ref="C58:F58"/>
    <mergeCell ref="D14:G14"/>
    <mergeCell ref="C16:H16"/>
    <mergeCell ref="C27:H27"/>
    <mergeCell ref="C30:F30"/>
    <mergeCell ref="D31:G31"/>
    <mergeCell ref="C12:F12"/>
    <mergeCell ref="C3:H3"/>
    <mergeCell ref="C4:H4"/>
    <mergeCell ref="C5:H5"/>
    <mergeCell ref="D7:G7"/>
    <mergeCell ref="C9:H9"/>
  </mergeCells>
  <conditionalFormatting sqref="D43">
    <cfRule type="expression" dxfId="17" priority="31" stopIfTrue="1">
      <formula>AND($B43&lt;&gt;"COMPOSICAO",$B43&lt;&gt;"INSUMO",$B43&lt;&gt;"")</formula>
    </cfRule>
    <cfRule type="expression" dxfId="16" priority="32" stopIfTrue="1">
      <formula>AND(OR($B43="COMPOSICAO",$B43="INSUMO",$B43&lt;&gt;""),$B43&lt;&gt;"")</formula>
    </cfRule>
  </conditionalFormatting>
  <conditionalFormatting sqref="C43">
    <cfRule type="expression" dxfId="15" priority="29" stopIfTrue="1">
      <formula>AND($B43&lt;&gt;"COMPOSICAO",$B43&lt;&gt;"INSUMO",$B43&lt;&gt;"")</formula>
    </cfRule>
    <cfRule type="expression" dxfId="14" priority="30" stopIfTrue="1">
      <formula>AND(OR($B43="COMPOSICAO",$B43="INSUMO",$B43&lt;&gt;""),$B43&lt;&gt;"")</formula>
    </cfRule>
  </conditionalFormatting>
  <conditionalFormatting sqref="D44">
    <cfRule type="expression" dxfId="13" priority="27" stopIfTrue="1">
      <formula>AND($B44&lt;&gt;"COMPOSICAO",$B44&lt;&gt;"INSUMO",$B44&lt;&gt;"")</formula>
    </cfRule>
    <cfRule type="expression" dxfId="12" priority="28" stopIfTrue="1">
      <formula>AND(OR($B44="COMPOSICAO",$B44="INSUMO",$B44&lt;&gt;""),$B44&lt;&gt;"")</formula>
    </cfRule>
  </conditionalFormatting>
  <conditionalFormatting sqref="C44">
    <cfRule type="expression" dxfId="11" priority="25" stopIfTrue="1">
      <formula>AND($B44&lt;&gt;"COMPOSICAO",$B44&lt;&gt;"INSUMO",$B44&lt;&gt;"")</formula>
    </cfRule>
    <cfRule type="expression" dxfId="10" priority="26" stopIfTrue="1">
      <formula>AND(OR($B44="COMPOSICAO",$B44="INSUMO",$B44&lt;&gt;""),$B44&lt;&gt;"")</formula>
    </cfRule>
  </conditionalFormatting>
  <conditionalFormatting sqref="D45">
    <cfRule type="expression" dxfId="9" priority="23" stopIfTrue="1">
      <formula>AND($B45&lt;&gt;"COMPOSICAO",$B45&lt;&gt;"INSUMO",$B45&lt;&gt;"")</formula>
    </cfRule>
    <cfRule type="expression" dxfId="8" priority="24" stopIfTrue="1">
      <formula>AND(OR($B45="COMPOSICAO",$B45="INSUMO",$B45&lt;&gt;""),$B45&lt;&gt;"")</formula>
    </cfRule>
  </conditionalFormatting>
  <conditionalFormatting sqref="C45">
    <cfRule type="expression" dxfId="7" priority="21" stopIfTrue="1">
      <formula>AND($B45&lt;&gt;"COMPOSICAO",$B45&lt;&gt;"INSUMO",$B45&lt;&gt;"")</formula>
    </cfRule>
    <cfRule type="expression" dxfId="6" priority="22" stopIfTrue="1">
      <formula>AND(OR($B45="COMPOSICAO",$B45="INSUMO",$B45&lt;&gt;""),$B45&lt;&gt;"")</formula>
    </cfRule>
  </conditionalFormatting>
  <conditionalFormatting sqref="D46">
    <cfRule type="expression" dxfId="5" priority="19" stopIfTrue="1">
      <formula>AND($B46&lt;&gt;"COMPOSICAO",$B46&lt;&gt;"INSUMO",$B46&lt;&gt;"")</formula>
    </cfRule>
    <cfRule type="expression" dxfId="4" priority="20" stopIfTrue="1">
      <formula>AND(OR($B46="COMPOSICAO",$B46="INSUMO",$B46&lt;&gt;""),$B46&lt;&gt;"")</formula>
    </cfRule>
  </conditionalFormatting>
  <conditionalFormatting sqref="C46">
    <cfRule type="expression" dxfId="3" priority="17" stopIfTrue="1">
      <formula>AND($B46&lt;&gt;"COMPOSICAO",$B46&lt;&gt;"INSUMO",$B46&lt;&gt;"")</formula>
    </cfRule>
    <cfRule type="expression" dxfId="2" priority="18" stopIfTrue="1">
      <formula>AND(OR($B46="COMPOSICAO",$B46="INSUMO",$B46&lt;&gt;""),$B46&lt;&gt;"")</formula>
    </cfRule>
  </conditionalFormatting>
  <conditionalFormatting sqref="C55">
    <cfRule type="expression" dxfId="1" priority="9" stopIfTrue="1">
      <formula>AND($B55&lt;&gt;"COMPOSICAO",$B55&lt;&gt;"INSUMO",$B55&lt;&gt;"")</formula>
    </cfRule>
    <cfRule type="expression" dxfId="0" priority="10" stopIfTrue="1">
      <formula>AND(OR($B55="COMPOSICAO",$B55="INSUMO",$B55&lt;&gt;""),$B55&lt;&gt;"")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6" orientation="portrait" r:id="rId1"/>
  <rowBreaks count="2" manualBreakCount="2">
    <brk id="69" min="1" max="8" man="1"/>
    <brk id="10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showGridLines="0" view="pageBreakPreview" topLeftCell="A43" zoomScaleSheetLayoutView="100" workbookViewId="0">
      <selection activeCell="C8" sqref="C8:C9"/>
    </sheetView>
  </sheetViews>
  <sheetFormatPr defaultColWidth="11.44140625" defaultRowHeight="13.2"/>
  <cols>
    <col min="1" max="1" width="0.6640625" style="10" customWidth="1"/>
    <col min="2" max="2" width="8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252"/>
      <c r="B1" s="259"/>
      <c r="C1" s="259"/>
      <c r="D1" s="259"/>
      <c r="E1" s="259"/>
      <c r="F1" s="259"/>
      <c r="G1" s="259"/>
      <c r="H1" s="259"/>
      <c r="I1" s="259"/>
      <c r="J1" s="253"/>
    </row>
    <row r="2" spans="1:10">
      <c r="A2" s="254"/>
      <c r="B2" s="440" t="s">
        <v>7</v>
      </c>
      <c r="C2" s="441"/>
      <c r="D2" s="441"/>
      <c r="E2" s="441"/>
      <c r="F2" s="441"/>
      <c r="G2" s="441"/>
      <c r="H2" s="441"/>
      <c r="I2" s="442"/>
      <c r="J2" s="255"/>
    </row>
    <row r="3" spans="1:10">
      <c r="A3" s="254"/>
      <c r="B3" s="443"/>
      <c r="C3" s="444"/>
      <c r="D3" s="444"/>
      <c r="E3" s="444"/>
      <c r="F3" s="444"/>
      <c r="G3" s="444"/>
      <c r="H3" s="444"/>
      <c r="I3" s="445"/>
      <c r="J3" s="255"/>
    </row>
    <row r="4" spans="1:10" ht="20.25" customHeight="1">
      <c r="A4" s="254"/>
      <c r="B4" s="447" t="str">
        <f>'planilha de orçamento'!B5:K5</f>
        <v xml:space="preserve">            Execução de Obras de Regularização e Conclusão do Prédio da Sec. Municipal de Educação</v>
      </c>
      <c r="C4" s="448"/>
      <c r="D4" s="448"/>
      <c r="E4" s="448"/>
      <c r="F4" s="448"/>
      <c r="G4" s="448"/>
      <c r="H4" s="448"/>
      <c r="I4" s="449"/>
      <c r="J4" s="255"/>
    </row>
    <row r="5" spans="1:10" ht="41.25" customHeight="1">
      <c r="A5" s="254"/>
      <c r="B5" s="450" t="str">
        <f>'planilha de orçamento'!B6:K6</f>
        <v xml:space="preserve"> Local da Obra:Av. Florianópolis, S/N  Quadra11, Lote 01- Centro.                                                                                                                                           Coordenadas geograficas da Obra:Latitude 14°48'10.01"S - Longitude 53°36'24.9"O</v>
      </c>
      <c r="C5" s="451"/>
      <c r="D5" s="451"/>
      <c r="E5" s="451"/>
      <c r="F5" s="451"/>
      <c r="G5" s="451"/>
      <c r="H5" s="451"/>
      <c r="I5" s="452"/>
      <c r="J5" s="255"/>
    </row>
    <row r="6" spans="1:10" ht="17.100000000000001" customHeight="1" thickBot="1">
      <c r="A6" s="254"/>
      <c r="B6" s="376" t="str">
        <f>'planilha de orçamento'!H10</f>
        <v>DATA:28/02/2019</v>
      </c>
      <c r="C6" s="377"/>
      <c r="D6" s="26"/>
      <c r="E6" s="26"/>
      <c r="F6" s="27"/>
      <c r="G6" s="28"/>
      <c r="H6" s="453" t="s">
        <v>105</v>
      </c>
      <c r="I6" s="454"/>
      <c r="J6" s="255"/>
    </row>
    <row r="7" spans="1:10" ht="17.100000000000001" customHeight="1">
      <c r="A7" s="254"/>
      <c r="B7" s="29"/>
      <c r="C7" s="30"/>
      <c r="D7" s="30"/>
      <c r="E7" s="30"/>
      <c r="F7" s="30"/>
      <c r="G7" s="30"/>
      <c r="H7" s="30"/>
      <c r="I7" s="30"/>
      <c r="J7" s="255"/>
    </row>
    <row r="8" spans="1:10">
      <c r="A8" s="254"/>
      <c r="B8" s="369" t="s">
        <v>0</v>
      </c>
      <c r="C8" s="369" t="s">
        <v>8</v>
      </c>
      <c r="D8" s="369" t="s">
        <v>9</v>
      </c>
      <c r="E8" s="31" t="s">
        <v>10</v>
      </c>
      <c r="F8" s="369" t="s">
        <v>25</v>
      </c>
      <c r="G8" s="369" t="s">
        <v>26</v>
      </c>
      <c r="H8" s="369" t="s">
        <v>27</v>
      </c>
      <c r="I8" s="369" t="s">
        <v>28</v>
      </c>
      <c r="J8" s="255"/>
    </row>
    <row r="9" spans="1:10">
      <c r="A9" s="254"/>
      <c r="B9" s="446"/>
      <c r="C9" s="446"/>
      <c r="D9" s="446"/>
      <c r="E9" s="31" t="s">
        <v>11</v>
      </c>
      <c r="F9" s="446"/>
      <c r="G9" s="446"/>
      <c r="H9" s="446"/>
      <c r="I9" s="446"/>
      <c r="J9" s="255"/>
    </row>
    <row r="10" spans="1:10">
      <c r="A10" s="254"/>
      <c r="B10" s="355">
        <v>1</v>
      </c>
      <c r="C10" s="350" t="s">
        <v>127</v>
      </c>
      <c r="D10" s="343">
        <f>E10/$E$68+0.00001</f>
        <v>2.0723812970359051E-2</v>
      </c>
      <c r="E10" s="428">
        <f>'planilha de orçamento'!I17</f>
        <v>6783.99</v>
      </c>
      <c r="F10" s="32"/>
      <c r="G10" s="32"/>
      <c r="H10" s="32"/>
      <c r="I10" s="32"/>
      <c r="J10" s="255"/>
    </row>
    <row r="11" spans="1:10">
      <c r="A11" s="254"/>
      <c r="B11" s="341"/>
      <c r="C11" s="342"/>
      <c r="D11" s="343"/>
      <c r="E11" s="371"/>
      <c r="F11" s="34">
        <v>0.25</v>
      </c>
      <c r="G11" s="34">
        <v>0.25</v>
      </c>
      <c r="H11" s="34">
        <v>0.25</v>
      </c>
      <c r="I11" s="35">
        <v>0.25</v>
      </c>
      <c r="J11" s="255"/>
    </row>
    <row r="12" spans="1:10">
      <c r="A12" s="254"/>
      <c r="B12" s="356"/>
      <c r="C12" s="351"/>
      <c r="D12" s="343"/>
      <c r="E12" s="372"/>
      <c r="F12" s="36">
        <f>(F11*E10)</f>
        <v>1695.9974999999999</v>
      </c>
      <c r="G12" s="36">
        <f>(G11*E10)</f>
        <v>1695.9974999999999</v>
      </c>
      <c r="H12" s="36">
        <f>(H11*E10)</f>
        <v>1695.9974999999999</v>
      </c>
      <c r="I12" s="37">
        <f>(I11*E10)</f>
        <v>1695.9974999999999</v>
      </c>
      <c r="J12" s="255"/>
    </row>
    <row r="13" spans="1:10">
      <c r="A13" s="254"/>
      <c r="B13" s="355">
        <v>2</v>
      </c>
      <c r="C13" s="350" t="s">
        <v>12</v>
      </c>
      <c r="D13" s="343">
        <f>E13/$E$68+0.00001</f>
        <v>2.0555512991891189E-2</v>
      </c>
      <c r="E13" s="428">
        <f>'planilha de orçamento'!I22</f>
        <v>6728.87</v>
      </c>
      <c r="F13" s="32"/>
      <c r="G13" s="104"/>
      <c r="H13" s="33"/>
      <c r="I13" s="33"/>
      <c r="J13" s="255"/>
    </row>
    <row r="14" spans="1:10">
      <c r="A14" s="254"/>
      <c r="B14" s="341"/>
      <c r="C14" s="342"/>
      <c r="D14" s="343"/>
      <c r="E14" s="371"/>
      <c r="F14" s="34">
        <v>1</v>
      </c>
      <c r="G14" s="34"/>
      <c r="H14" s="35"/>
      <c r="I14" s="35"/>
      <c r="J14" s="255"/>
    </row>
    <row r="15" spans="1:10">
      <c r="A15" s="254"/>
      <c r="B15" s="356"/>
      <c r="C15" s="351"/>
      <c r="D15" s="343"/>
      <c r="E15" s="372"/>
      <c r="F15" s="36">
        <f>(F14*E13)</f>
        <v>6728.87</v>
      </c>
      <c r="G15" s="37"/>
      <c r="H15" s="38"/>
      <c r="I15" s="37"/>
      <c r="J15" s="255"/>
    </row>
    <row r="16" spans="1:10">
      <c r="A16" s="254"/>
      <c r="B16" s="355">
        <v>3</v>
      </c>
      <c r="C16" s="350" t="s">
        <v>13</v>
      </c>
      <c r="D16" s="343">
        <f>E16/$E$68</f>
        <v>2.1732131653574159E-3</v>
      </c>
      <c r="E16" s="428">
        <f>'planilha de orçamento'!I27</f>
        <v>711.75000000000011</v>
      </c>
      <c r="F16" s="39"/>
      <c r="G16" s="40"/>
      <c r="H16" s="41"/>
      <c r="I16" s="42"/>
      <c r="J16" s="255"/>
    </row>
    <row r="17" spans="1:10">
      <c r="A17" s="254"/>
      <c r="B17" s="341"/>
      <c r="C17" s="342"/>
      <c r="D17" s="343"/>
      <c r="E17" s="371"/>
      <c r="F17" s="34">
        <v>1</v>
      </c>
      <c r="G17" s="34"/>
      <c r="H17" s="35"/>
      <c r="I17" s="35"/>
      <c r="J17" s="255"/>
    </row>
    <row r="18" spans="1:10">
      <c r="A18" s="254"/>
      <c r="B18" s="356"/>
      <c r="C18" s="351"/>
      <c r="D18" s="343"/>
      <c r="E18" s="372"/>
      <c r="F18" s="36">
        <f>F17*E16</f>
        <v>711.75000000000011</v>
      </c>
      <c r="G18" s="36"/>
      <c r="H18" s="38"/>
      <c r="I18" s="37"/>
      <c r="J18" s="255"/>
    </row>
    <row r="19" spans="1:10">
      <c r="A19" s="254"/>
      <c r="B19" s="355">
        <v>4</v>
      </c>
      <c r="C19" s="350" t="s">
        <v>97</v>
      </c>
      <c r="D19" s="343">
        <f>E19/$E$68</f>
        <v>1.9178625267640321E-2</v>
      </c>
      <c r="E19" s="428">
        <f>'planilha de orçamento'!I36</f>
        <v>6281.2</v>
      </c>
      <c r="F19" s="43"/>
      <c r="G19" s="434"/>
      <c r="H19" s="437"/>
      <c r="I19" s="42"/>
      <c r="J19" s="255"/>
    </row>
    <row r="20" spans="1:10">
      <c r="A20" s="254"/>
      <c r="B20" s="341"/>
      <c r="C20" s="342"/>
      <c r="D20" s="343"/>
      <c r="E20" s="371"/>
      <c r="F20" s="34">
        <v>1</v>
      </c>
      <c r="G20" s="435"/>
      <c r="H20" s="438"/>
      <c r="I20" s="35"/>
      <c r="J20" s="255"/>
    </row>
    <row r="21" spans="1:10">
      <c r="A21" s="254"/>
      <c r="B21" s="356"/>
      <c r="C21" s="351"/>
      <c r="D21" s="343"/>
      <c r="E21" s="372"/>
      <c r="F21" s="36">
        <f>F20*E19</f>
        <v>6281.2</v>
      </c>
      <c r="G21" s="436"/>
      <c r="H21" s="439"/>
      <c r="I21" s="37"/>
      <c r="J21" s="255"/>
    </row>
    <row r="22" spans="1:10">
      <c r="A22" s="254"/>
      <c r="B22" s="355">
        <v>5</v>
      </c>
      <c r="C22" s="350" t="s">
        <v>29</v>
      </c>
      <c r="D22" s="343">
        <f>E22/$E$68</f>
        <v>2.693614896673217E-2</v>
      </c>
      <c r="E22" s="428">
        <f>'planilha de orçamento'!I45</f>
        <v>8821.869999999999</v>
      </c>
      <c r="F22" s="43"/>
      <c r="G22" s="434"/>
      <c r="H22" s="437"/>
      <c r="I22" s="42"/>
      <c r="J22" s="255"/>
    </row>
    <row r="23" spans="1:10">
      <c r="A23" s="254"/>
      <c r="B23" s="341"/>
      <c r="C23" s="342"/>
      <c r="D23" s="343"/>
      <c r="E23" s="371"/>
      <c r="F23" s="34">
        <v>1</v>
      </c>
      <c r="G23" s="435"/>
      <c r="H23" s="438"/>
      <c r="I23" s="35"/>
      <c r="J23" s="255"/>
    </row>
    <row r="24" spans="1:10">
      <c r="A24" s="254"/>
      <c r="B24" s="356"/>
      <c r="C24" s="351"/>
      <c r="D24" s="343"/>
      <c r="E24" s="372"/>
      <c r="F24" s="36">
        <f>F23*E22</f>
        <v>8821.869999999999</v>
      </c>
      <c r="G24" s="436"/>
      <c r="H24" s="439"/>
      <c r="I24" s="37"/>
      <c r="J24" s="255"/>
    </row>
    <row r="25" spans="1:10">
      <c r="A25" s="254"/>
      <c r="B25" s="355">
        <v>6</v>
      </c>
      <c r="C25" s="350" t="s">
        <v>98</v>
      </c>
      <c r="D25" s="343">
        <f>E25/$E$68</f>
        <v>9.7676275602084616E-5</v>
      </c>
      <c r="E25" s="371">
        <f>'planilha de orçamento'!I48</f>
        <v>31.99</v>
      </c>
      <c r="F25" s="43"/>
      <c r="G25" s="434"/>
      <c r="H25" s="437"/>
      <c r="I25" s="42"/>
      <c r="J25" s="255"/>
    </row>
    <row r="26" spans="1:10">
      <c r="A26" s="254"/>
      <c r="B26" s="341"/>
      <c r="C26" s="342"/>
      <c r="D26" s="343"/>
      <c r="E26" s="371"/>
      <c r="F26" s="34">
        <v>1</v>
      </c>
      <c r="G26" s="435"/>
      <c r="H26" s="438"/>
      <c r="I26" s="35"/>
      <c r="J26" s="255"/>
    </row>
    <row r="27" spans="1:10">
      <c r="A27" s="254"/>
      <c r="B27" s="356"/>
      <c r="C27" s="351"/>
      <c r="D27" s="343"/>
      <c r="E27" s="372"/>
      <c r="F27" s="36">
        <f>F26*E25</f>
        <v>31.99</v>
      </c>
      <c r="G27" s="436"/>
      <c r="H27" s="439"/>
      <c r="I27" s="37"/>
      <c r="J27" s="255"/>
    </row>
    <row r="28" spans="1:10">
      <c r="A28" s="254"/>
      <c r="B28" s="355">
        <v>7</v>
      </c>
      <c r="C28" s="350" t="s">
        <v>99</v>
      </c>
      <c r="D28" s="343">
        <f>E28/$E$68</f>
        <v>2.6831694281257111E-2</v>
      </c>
      <c r="E28" s="428">
        <f>'planilha de orçamento'!I55</f>
        <v>8787.66</v>
      </c>
      <c r="F28" s="43"/>
      <c r="G28" s="434"/>
      <c r="H28" s="437"/>
      <c r="I28" s="42"/>
      <c r="J28" s="255"/>
    </row>
    <row r="29" spans="1:10">
      <c r="A29" s="254"/>
      <c r="B29" s="341"/>
      <c r="C29" s="342"/>
      <c r="D29" s="343"/>
      <c r="E29" s="371"/>
      <c r="F29" s="34">
        <v>1</v>
      </c>
      <c r="G29" s="435"/>
      <c r="H29" s="438"/>
      <c r="I29" s="35"/>
      <c r="J29" s="255"/>
    </row>
    <row r="30" spans="1:10">
      <c r="A30" s="254"/>
      <c r="B30" s="356"/>
      <c r="C30" s="351"/>
      <c r="D30" s="343"/>
      <c r="E30" s="372"/>
      <c r="F30" s="36">
        <f>F29*E28</f>
        <v>8787.66</v>
      </c>
      <c r="G30" s="436"/>
      <c r="H30" s="439"/>
      <c r="I30" s="37"/>
      <c r="J30" s="255"/>
    </row>
    <row r="31" spans="1:10">
      <c r="A31" s="254"/>
      <c r="B31" s="355">
        <v>8</v>
      </c>
      <c r="C31" s="357" t="s">
        <v>14</v>
      </c>
      <c r="D31" s="343">
        <f>E31/$E$68</f>
        <v>7.1003507552308859E-2</v>
      </c>
      <c r="E31" s="428">
        <f>'planilha de orçamento'!I63</f>
        <v>23254.39</v>
      </c>
      <c r="F31" s="44"/>
      <c r="G31" s="47"/>
      <c r="H31" s="48"/>
      <c r="I31" s="49"/>
      <c r="J31" s="255"/>
    </row>
    <row r="32" spans="1:10">
      <c r="A32" s="254"/>
      <c r="B32" s="341"/>
      <c r="C32" s="358"/>
      <c r="D32" s="343"/>
      <c r="E32" s="371"/>
      <c r="F32" s="35">
        <v>1</v>
      </c>
      <c r="G32" s="35"/>
      <c r="H32" s="46"/>
      <c r="I32" s="46"/>
      <c r="J32" s="255"/>
    </row>
    <row r="33" spans="1:10">
      <c r="A33" s="254"/>
      <c r="B33" s="356"/>
      <c r="C33" s="359"/>
      <c r="D33" s="343"/>
      <c r="E33" s="372"/>
      <c r="F33" s="37">
        <f>F32*E31</f>
        <v>23254.39</v>
      </c>
      <c r="G33" s="37"/>
      <c r="H33" s="50"/>
      <c r="I33" s="50"/>
      <c r="J33" s="255"/>
    </row>
    <row r="34" spans="1:10">
      <c r="A34" s="254"/>
      <c r="B34" s="355">
        <v>9</v>
      </c>
      <c r="C34" s="350" t="s">
        <v>15</v>
      </c>
      <c r="D34" s="343">
        <f>E34/$E$68</f>
        <v>1.8895702988887927E-2</v>
      </c>
      <c r="E34" s="428">
        <f>'planilha de orçamento'!I68</f>
        <v>6188.54</v>
      </c>
      <c r="F34" s="45"/>
      <c r="G34" s="44"/>
      <c r="H34" s="437"/>
      <c r="I34" s="47"/>
      <c r="J34" s="255"/>
    </row>
    <row r="35" spans="1:10">
      <c r="A35" s="254"/>
      <c r="B35" s="341"/>
      <c r="C35" s="342"/>
      <c r="D35" s="343"/>
      <c r="E35" s="371"/>
      <c r="F35" s="35"/>
      <c r="G35" s="45">
        <v>1</v>
      </c>
      <c r="H35" s="438"/>
      <c r="I35" s="35"/>
      <c r="J35" s="255"/>
    </row>
    <row r="36" spans="1:10">
      <c r="A36" s="254"/>
      <c r="B36" s="356"/>
      <c r="C36" s="342"/>
      <c r="D36" s="343"/>
      <c r="E36" s="372"/>
      <c r="F36" s="98"/>
      <c r="G36" s="37">
        <f>G35*E34</f>
        <v>6188.54</v>
      </c>
      <c r="H36" s="439"/>
      <c r="I36" s="37"/>
      <c r="J36" s="255"/>
    </row>
    <row r="37" spans="1:10">
      <c r="A37" s="254"/>
      <c r="B37" s="355">
        <v>10</v>
      </c>
      <c r="C37" s="350" t="s">
        <v>620</v>
      </c>
      <c r="D37" s="343">
        <f>E37/$E$68</f>
        <v>5.2681404598888509E-2</v>
      </c>
      <c r="E37" s="428">
        <f>'planilha de orçamento'!I72</f>
        <v>17253.71</v>
      </c>
      <c r="F37" s="45"/>
      <c r="G37" s="44"/>
      <c r="H37" s="437"/>
      <c r="I37" s="47"/>
      <c r="J37" s="255"/>
    </row>
    <row r="38" spans="1:10">
      <c r="A38" s="254"/>
      <c r="B38" s="341"/>
      <c r="C38" s="342"/>
      <c r="D38" s="343"/>
      <c r="E38" s="371"/>
      <c r="F38" s="35"/>
      <c r="G38" s="45">
        <v>1</v>
      </c>
      <c r="H38" s="438"/>
      <c r="I38" s="35"/>
      <c r="J38" s="255"/>
    </row>
    <row r="39" spans="1:10">
      <c r="A39" s="254"/>
      <c r="B39" s="356"/>
      <c r="C39" s="342"/>
      <c r="D39" s="343"/>
      <c r="E39" s="372"/>
      <c r="F39" s="98"/>
      <c r="G39" s="37">
        <f>G38*E37</f>
        <v>17253.71</v>
      </c>
      <c r="H39" s="439"/>
      <c r="I39" s="37"/>
      <c r="J39" s="255"/>
    </row>
    <row r="40" spans="1:10">
      <c r="A40" s="254"/>
      <c r="B40" s="355">
        <v>11</v>
      </c>
      <c r="C40" s="350" t="s">
        <v>102</v>
      </c>
      <c r="D40" s="343">
        <f>E40/$E$68</f>
        <v>0.11382989806370754</v>
      </c>
      <c r="E40" s="428">
        <f>'planilha de orçamento'!I85</f>
        <v>37280.480000000003</v>
      </c>
      <c r="F40" s="34"/>
      <c r="G40" s="44"/>
      <c r="H40" s="437"/>
      <c r="I40" s="47"/>
      <c r="J40" s="255"/>
    </row>
    <row r="41" spans="1:10">
      <c r="A41" s="254"/>
      <c r="B41" s="341"/>
      <c r="C41" s="342"/>
      <c r="D41" s="343"/>
      <c r="E41" s="371"/>
      <c r="F41" s="35"/>
      <c r="G41" s="45">
        <v>1</v>
      </c>
      <c r="H41" s="438"/>
      <c r="I41" s="35"/>
      <c r="J41" s="255"/>
    </row>
    <row r="42" spans="1:10">
      <c r="A42" s="254"/>
      <c r="B42" s="356"/>
      <c r="C42" s="342"/>
      <c r="D42" s="343"/>
      <c r="E42" s="372"/>
      <c r="F42" s="35"/>
      <c r="G42" s="37">
        <f>G41*E40</f>
        <v>37280.480000000003</v>
      </c>
      <c r="H42" s="439"/>
      <c r="I42" s="37"/>
      <c r="J42" s="255"/>
    </row>
    <row r="43" spans="1:10">
      <c r="A43" s="254"/>
      <c r="B43" s="355">
        <v>12</v>
      </c>
      <c r="C43" s="357" t="s">
        <v>30</v>
      </c>
      <c r="D43" s="343">
        <f>E43/$E$68</f>
        <v>0.15478489784936322</v>
      </c>
      <c r="E43" s="428">
        <f>'planilha de orçamento'!I95</f>
        <v>50693.670000000006</v>
      </c>
      <c r="F43" s="51"/>
      <c r="G43" s="437"/>
      <c r="H43" s="44"/>
      <c r="I43" s="44"/>
      <c r="J43" s="255"/>
    </row>
    <row r="44" spans="1:10">
      <c r="A44" s="254"/>
      <c r="B44" s="341"/>
      <c r="C44" s="358"/>
      <c r="D44" s="343"/>
      <c r="E44" s="371"/>
      <c r="F44" s="34"/>
      <c r="G44" s="438"/>
      <c r="H44" s="35">
        <v>0.5</v>
      </c>
      <c r="I44" s="35">
        <v>0.5</v>
      </c>
      <c r="J44" s="255"/>
    </row>
    <row r="45" spans="1:10">
      <c r="A45" s="254"/>
      <c r="B45" s="356"/>
      <c r="C45" s="359"/>
      <c r="D45" s="343"/>
      <c r="E45" s="372"/>
      <c r="F45" s="36"/>
      <c r="G45" s="439"/>
      <c r="H45" s="38">
        <f>H44*E43</f>
        <v>25346.835000000003</v>
      </c>
      <c r="I45" s="38">
        <f>I44*E43</f>
        <v>25346.835000000003</v>
      </c>
      <c r="J45" s="255"/>
    </row>
    <row r="46" spans="1:10">
      <c r="A46" s="254"/>
      <c r="B46" s="355">
        <v>13</v>
      </c>
      <c r="C46" s="357" t="s">
        <v>16</v>
      </c>
      <c r="D46" s="343">
        <f>E46/$E$68</f>
        <v>0.15371919136379283</v>
      </c>
      <c r="E46" s="428">
        <f>'planilha de orçamento'!I112</f>
        <v>50344.639999999992</v>
      </c>
      <c r="F46" s="51"/>
      <c r="G46" s="44"/>
      <c r="H46" s="44"/>
      <c r="I46" s="44"/>
      <c r="J46" s="255"/>
    </row>
    <row r="47" spans="1:10">
      <c r="A47" s="254"/>
      <c r="B47" s="341"/>
      <c r="C47" s="358"/>
      <c r="D47" s="343"/>
      <c r="E47" s="371"/>
      <c r="F47" s="34"/>
      <c r="G47" s="45">
        <v>0.2</v>
      </c>
      <c r="H47" s="45">
        <v>0.4</v>
      </c>
      <c r="I47" s="35">
        <v>0.4</v>
      </c>
      <c r="J47" s="255"/>
    </row>
    <row r="48" spans="1:10">
      <c r="A48" s="254"/>
      <c r="B48" s="356"/>
      <c r="C48" s="359"/>
      <c r="D48" s="343"/>
      <c r="E48" s="372"/>
      <c r="F48" s="36"/>
      <c r="G48" s="37">
        <f>G47*E46</f>
        <v>10068.928</v>
      </c>
      <c r="H48" s="37">
        <f>H47*E46</f>
        <v>20137.856</v>
      </c>
      <c r="I48" s="38">
        <f>I47*E46</f>
        <v>20137.856</v>
      </c>
      <c r="J48" s="255"/>
    </row>
    <row r="49" spans="1:10">
      <c r="A49" s="254"/>
      <c r="B49" s="355">
        <v>14</v>
      </c>
      <c r="C49" s="350" t="s">
        <v>104</v>
      </c>
      <c r="D49" s="343">
        <f>E49/$E$68</f>
        <v>0.10948347173299271</v>
      </c>
      <c r="E49" s="428">
        <f>'planilha de orçamento'!I183</f>
        <v>35856.980000000003</v>
      </c>
      <c r="F49" s="51"/>
      <c r="G49" s="44"/>
      <c r="H49" s="44"/>
      <c r="I49" s="44"/>
      <c r="J49" s="255"/>
    </row>
    <row r="50" spans="1:10">
      <c r="A50" s="254"/>
      <c r="B50" s="341"/>
      <c r="C50" s="342"/>
      <c r="D50" s="343"/>
      <c r="E50" s="371"/>
      <c r="F50" s="34"/>
      <c r="G50" s="45">
        <v>0.2</v>
      </c>
      <c r="H50" s="45">
        <v>0.4</v>
      </c>
      <c r="I50" s="35">
        <v>0.4</v>
      </c>
      <c r="J50" s="255"/>
    </row>
    <row r="51" spans="1:10">
      <c r="A51" s="254"/>
      <c r="B51" s="356"/>
      <c r="C51" s="351"/>
      <c r="D51" s="343"/>
      <c r="E51" s="372"/>
      <c r="F51" s="36"/>
      <c r="G51" s="37">
        <f>G50*E49</f>
        <v>7171.3960000000006</v>
      </c>
      <c r="H51" s="37">
        <f>H50*E49</f>
        <v>14342.792000000001</v>
      </c>
      <c r="I51" s="38">
        <f>I50*E49</f>
        <v>14342.792000000001</v>
      </c>
      <c r="J51" s="255"/>
    </row>
    <row r="52" spans="1:10">
      <c r="A52" s="254"/>
      <c r="B52" s="355">
        <v>15</v>
      </c>
      <c r="C52" s="350" t="s">
        <v>621</v>
      </c>
      <c r="D52" s="343">
        <f>E52/$E$68</f>
        <v>3.7636662819053946E-3</v>
      </c>
      <c r="E52" s="428">
        <f>'planilha de orçamento'!I187</f>
        <v>1232.6399999999999</v>
      </c>
      <c r="F52" s="51"/>
      <c r="G52" s="51"/>
      <c r="H52" s="44"/>
      <c r="I52" s="265"/>
      <c r="J52" s="255"/>
    </row>
    <row r="53" spans="1:10">
      <c r="A53" s="254"/>
      <c r="B53" s="341"/>
      <c r="C53" s="342"/>
      <c r="D53" s="343"/>
      <c r="E53" s="371"/>
      <c r="F53" s="34"/>
      <c r="G53" s="34"/>
      <c r="H53" s="45">
        <v>1</v>
      </c>
      <c r="I53" s="35"/>
      <c r="J53" s="255"/>
    </row>
    <row r="54" spans="1:10">
      <c r="A54" s="254"/>
      <c r="B54" s="356"/>
      <c r="C54" s="351"/>
      <c r="D54" s="343"/>
      <c r="E54" s="372"/>
      <c r="F54" s="36"/>
      <c r="G54" s="36"/>
      <c r="H54" s="37">
        <f>H53*E52</f>
        <v>1232.6399999999999</v>
      </c>
      <c r="I54" s="37"/>
      <c r="J54" s="255"/>
    </row>
    <row r="55" spans="1:10">
      <c r="A55" s="254"/>
      <c r="B55" s="355">
        <v>16</v>
      </c>
      <c r="C55" s="350" t="s">
        <v>210</v>
      </c>
      <c r="D55" s="343">
        <f>E55/$E$68</f>
        <v>7.4139651853540892E-2</v>
      </c>
      <c r="E55" s="428">
        <f>'planilha de orçamento'!I211</f>
        <v>24281.509999999995</v>
      </c>
      <c r="F55" s="51"/>
      <c r="G55" s="44"/>
      <c r="H55" s="44"/>
      <c r="I55" s="44"/>
      <c r="J55" s="255"/>
    </row>
    <row r="56" spans="1:10">
      <c r="A56" s="254"/>
      <c r="B56" s="341"/>
      <c r="C56" s="342"/>
      <c r="D56" s="343"/>
      <c r="E56" s="371"/>
      <c r="F56" s="34"/>
      <c r="G56" s="45">
        <v>0.1</v>
      </c>
      <c r="H56" s="45">
        <v>0.4</v>
      </c>
      <c r="I56" s="35">
        <v>0.5</v>
      </c>
      <c r="J56" s="255"/>
    </row>
    <row r="57" spans="1:10">
      <c r="A57" s="254"/>
      <c r="B57" s="356"/>
      <c r="C57" s="351"/>
      <c r="D57" s="343"/>
      <c r="E57" s="372"/>
      <c r="F57" s="36"/>
      <c r="G57" s="37">
        <f>G56*E55</f>
        <v>2428.1509999999994</v>
      </c>
      <c r="H57" s="37">
        <f>H56*E55</f>
        <v>9712.6039999999975</v>
      </c>
      <c r="I57" s="38">
        <f>I56*E55</f>
        <v>12140.754999999997</v>
      </c>
      <c r="J57" s="255"/>
    </row>
    <row r="58" spans="1:10">
      <c r="A58" s="254"/>
      <c r="B58" s="355">
        <v>17</v>
      </c>
      <c r="C58" s="350" t="s">
        <v>622</v>
      </c>
      <c r="D58" s="343">
        <f>E58/$E$68</f>
        <v>2.6697774886199049E-3</v>
      </c>
      <c r="E58" s="428">
        <f>'planilha de orçamento'!I215</f>
        <v>874.38</v>
      </c>
      <c r="F58" s="51"/>
      <c r="G58" s="51"/>
      <c r="H58" s="51"/>
      <c r="I58" s="44"/>
      <c r="J58" s="255"/>
    </row>
    <row r="59" spans="1:10">
      <c r="A59" s="254"/>
      <c r="B59" s="341"/>
      <c r="C59" s="342"/>
      <c r="D59" s="343"/>
      <c r="E59" s="371"/>
      <c r="F59" s="34"/>
      <c r="G59" s="34"/>
      <c r="H59" s="34"/>
      <c r="I59" s="35">
        <v>1</v>
      </c>
      <c r="J59" s="255"/>
    </row>
    <row r="60" spans="1:10">
      <c r="A60" s="254"/>
      <c r="B60" s="356"/>
      <c r="C60" s="351"/>
      <c r="D60" s="343"/>
      <c r="E60" s="372"/>
      <c r="F60" s="36"/>
      <c r="G60" s="36"/>
      <c r="H60" s="36"/>
      <c r="I60" s="38">
        <f>I59*E58</f>
        <v>874.38</v>
      </c>
      <c r="J60" s="255"/>
    </row>
    <row r="61" spans="1:10">
      <c r="A61" s="254"/>
      <c r="B61" s="355">
        <v>18</v>
      </c>
      <c r="C61" s="350" t="s">
        <v>599</v>
      </c>
      <c r="D61" s="343">
        <f>E61/$E$68</f>
        <v>0.12703256116049311</v>
      </c>
      <c r="E61" s="428">
        <f>'planilha de orçamento'!I225</f>
        <v>41604.490000000005</v>
      </c>
      <c r="F61" s="51"/>
      <c r="G61" s="51"/>
      <c r="H61" s="51"/>
      <c r="I61" s="44"/>
      <c r="J61" s="255"/>
    </row>
    <row r="62" spans="1:10">
      <c r="A62" s="254"/>
      <c r="B62" s="341"/>
      <c r="C62" s="342"/>
      <c r="D62" s="343"/>
      <c r="E62" s="371"/>
      <c r="F62" s="34"/>
      <c r="G62" s="34"/>
      <c r="H62" s="34"/>
      <c r="I62" s="35">
        <v>1</v>
      </c>
      <c r="J62" s="255"/>
    </row>
    <row r="63" spans="1:10">
      <c r="A63" s="254"/>
      <c r="B63" s="356"/>
      <c r="C63" s="351"/>
      <c r="D63" s="343"/>
      <c r="E63" s="372"/>
      <c r="F63" s="36"/>
      <c r="G63" s="36"/>
      <c r="H63" s="36"/>
      <c r="I63" s="38">
        <f>I62*E61</f>
        <v>41604.490000000005</v>
      </c>
      <c r="J63" s="255"/>
    </row>
    <row r="64" spans="1:10" ht="14.25" customHeight="1">
      <c r="A64" s="254"/>
      <c r="B64" s="200"/>
      <c r="C64" s="197"/>
      <c r="D64" s="352">
        <f>E64/$E$68</f>
        <v>1.5195851466597522E-3</v>
      </c>
      <c r="E64" s="428">
        <f>'planilha de orçamento'!I228</f>
        <v>497.68</v>
      </c>
      <c r="F64" s="51"/>
      <c r="G64" s="99"/>
      <c r="H64" s="52"/>
      <c r="I64" s="39"/>
      <c r="J64" s="255"/>
    </row>
    <row r="65" spans="1:10" ht="21" customHeight="1">
      <c r="A65" s="254"/>
      <c r="B65" s="202">
        <v>19</v>
      </c>
      <c r="C65" s="198" t="s">
        <v>601</v>
      </c>
      <c r="D65" s="353"/>
      <c r="E65" s="371"/>
      <c r="F65" s="34"/>
      <c r="G65" s="34"/>
      <c r="H65" s="34"/>
      <c r="I65" s="45">
        <v>1</v>
      </c>
      <c r="J65" s="255"/>
    </row>
    <row r="66" spans="1:10" ht="13.8" thickBot="1">
      <c r="A66" s="254"/>
      <c r="B66" s="100"/>
      <c r="C66" s="101"/>
      <c r="D66" s="427"/>
      <c r="E66" s="429"/>
      <c r="F66" s="102"/>
      <c r="G66" s="102"/>
      <c r="H66" s="102"/>
      <c r="I66" s="103">
        <f>I65*E64</f>
        <v>497.68</v>
      </c>
      <c r="J66" s="255"/>
    </row>
    <row r="67" spans="1:10" ht="13.8" thickTop="1">
      <c r="A67" s="254"/>
      <c r="B67" s="430" t="s">
        <v>17</v>
      </c>
      <c r="C67" s="431"/>
      <c r="D67" s="53">
        <v>0</v>
      </c>
      <c r="E67" s="53">
        <v>0</v>
      </c>
      <c r="F67" s="37">
        <f>SUM(F12,F15,F18,F21,F24,F27,F30,F33)</f>
        <v>56313.727500000001</v>
      </c>
      <c r="G67" s="37">
        <f>SUM(G57,G51,G48,G42,G39,G36,G12)</f>
        <v>82087.202499999999</v>
      </c>
      <c r="H67" s="37">
        <f>SUM(H57,H54,H51,H48,H45,H12)</f>
        <v>72468.724499999997</v>
      </c>
      <c r="I67" s="37">
        <f>SUM(I66,I63,I60,I57,I51,I48,I45,I12)</f>
        <v>116640.78550000001</v>
      </c>
      <c r="J67" s="255"/>
    </row>
    <row r="68" spans="1:10">
      <c r="A68" s="254"/>
      <c r="B68" s="430" t="s">
        <v>18</v>
      </c>
      <c r="C68" s="431"/>
      <c r="D68" s="54">
        <f>SUM(D10:D67)</f>
        <v>1.0000199999999999</v>
      </c>
      <c r="E68" s="55">
        <f>SUM(E10:E66)</f>
        <v>327510.44</v>
      </c>
      <c r="F68" s="56">
        <f>+F67</f>
        <v>56313.727500000001</v>
      </c>
      <c r="G68" s="56">
        <f>+F68+G67</f>
        <v>138400.93</v>
      </c>
      <c r="H68" s="56">
        <f>+G68+H67</f>
        <v>210869.6545</v>
      </c>
      <c r="I68" s="56">
        <f>+H68+I67</f>
        <v>327510.44</v>
      </c>
      <c r="J68" s="255"/>
    </row>
    <row r="69" spans="1:10">
      <c r="A69" s="254"/>
      <c r="B69" s="262"/>
      <c r="C69" s="262"/>
      <c r="D69" s="262"/>
      <c r="E69" s="262"/>
      <c r="F69" s="262"/>
      <c r="G69" s="262"/>
      <c r="H69" s="262"/>
      <c r="I69" s="262"/>
      <c r="J69" s="255"/>
    </row>
    <row r="70" spans="1:10">
      <c r="A70" s="254"/>
      <c r="B70" s="262" t="s">
        <v>19</v>
      </c>
      <c r="C70" s="263"/>
      <c r="D70" s="263"/>
      <c r="E70" s="263"/>
      <c r="F70" s="262"/>
      <c r="G70" s="262"/>
      <c r="H70" s="262"/>
      <c r="I70" s="262"/>
      <c r="J70" s="255"/>
    </row>
    <row r="71" spans="1:10">
      <c r="A71" s="254"/>
      <c r="B71" s="262"/>
      <c r="C71" s="262" t="s">
        <v>20</v>
      </c>
      <c r="D71" s="262"/>
      <c r="E71" s="262"/>
      <c r="F71" s="264"/>
      <c r="G71" s="264"/>
      <c r="H71" s="262"/>
      <c r="I71" s="262"/>
      <c r="J71" s="255"/>
    </row>
    <row r="72" spans="1:10">
      <c r="A72" s="254"/>
      <c r="B72" s="25"/>
      <c r="C72" s="25"/>
      <c r="D72" s="25"/>
      <c r="E72" s="25"/>
      <c r="F72" s="25"/>
      <c r="G72" s="25"/>
      <c r="H72" s="25"/>
      <c r="I72" s="25"/>
      <c r="J72" s="255"/>
    </row>
    <row r="73" spans="1:10" ht="13.8" thickBot="1">
      <c r="A73" s="257"/>
      <c r="B73" s="27"/>
      <c r="C73" s="27"/>
      <c r="D73" s="27"/>
      <c r="E73" s="432"/>
      <c r="F73" s="432"/>
      <c r="G73" s="432"/>
      <c r="H73" s="27"/>
      <c r="I73" s="27"/>
      <c r="J73" s="258"/>
    </row>
    <row r="74" spans="1:10">
      <c r="D74" s="25"/>
      <c r="E74" s="433"/>
      <c r="F74" s="433"/>
      <c r="G74" s="433"/>
      <c r="H74" s="25"/>
    </row>
    <row r="75" spans="1:10">
      <c r="E75" s="426"/>
      <c r="F75" s="426"/>
      <c r="G75" s="426"/>
    </row>
  </sheetData>
  <mergeCells count="103">
    <mergeCell ref="B37:B39"/>
    <mergeCell ref="C37:C39"/>
    <mergeCell ref="D37:D39"/>
    <mergeCell ref="E37:E39"/>
    <mergeCell ref="E43:E45"/>
    <mergeCell ref="B61:B63"/>
    <mergeCell ref="C61:C63"/>
    <mergeCell ref="D61:D63"/>
    <mergeCell ref="E61:E63"/>
    <mergeCell ref="B58:B60"/>
    <mergeCell ref="C58:C60"/>
    <mergeCell ref="D58:D60"/>
    <mergeCell ref="E58:E60"/>
    <mergeCell ref="H40:H42"/>
    <mergeCell ref="B34:B36"/>
    <mergeCell ref="C34:C36"/>
    <mergeCell ref="H37:H39"/>
    <mergeCell ref="B55:B57"/>
    <mergeCell ref="C55:C57"/>
    <mergeCell ref="D55:D57"/>
    <mergeCell ref="E55:E57"/>
    <mergeCell ref="B49:B51"/>
    <mergeCell ref="C49:C51"/>
    <mergeCell ref="D49:D51"/>
    <mergeCell ref="E49:E51"/>
    <mergeCell ref="B52:B54"/>
    <mergeCell ref="C52:C54"/>
    <mergeCell ref="D52:D54"/>
    <mergeCell ref="E52:E54"/>
    <mergeCell ref="G43:G45"/>
    <mergeCell ref="D43:D45"/>
    <mergeCell ref="B46:B48"/>
    <mergeCell ref="C46:C48"/>
    <mergeCell ref="D46:D48"/>
    <mergeCell ref="E46:E48"/>
    <mergeCell ref="B43:B45"/>
    <mergeCell ref="C43:C45"/>
    <mergeCell ref="G19:G21"/>
    <mergeCell ref="H19:H21"/>
    <mergeCell ref="B2:I3"/>
    <mergeCell ref="B8:B9"/>
    <mergeCell ref="C8:C9"/>
    <mergeCell ref="D8:D9"/>
    <mergeCell ref="F8:F9"/>
    <mergeCell ref="G8:G9"/>
    <mergeCell ref="B4:I4"/>
    <mergeCell ref="B5:I5"/>
    <mergeCell ref="B6:C6"/>
    <mergeCell ref="B19:B21"/>
    <mergeCell ref="C19:C21"/>
    <mergeCell ref="H6:I6"/>
    <mergeCell ref="H8:H9"/>
    <mergeCell ref="I8:I9"/>
    <mergeCell ref="B13:B15"/>
    <mergeCell ref="C13:C15"/>
    <mergeCell ref="D13:D15"/>
    <mergeCell ref="E13:E15"/>
    <mergeCell ref="B10:B12"/>
    <mergeCell ref="C10:C12"/>
    <mergeCell ref="D10:D12"/>
    <mergeCell ref="E10:E12"/>
    <mergeCell ref="B16:B18"/>
    <mergeCell ref="C16:C18"/>
    <mergeCell ref="D16:D18"/>
    <mergeCell ref="E16:E18"/>
    <mergeCell ref="B31:B33"/>
    <mergeCell ref="C31:C33"/>
    <mergeCell ref="D31:D33"/>
    <mergeCell ref="E31:E33"/>
    <mergeCell ref="B22:B24"/>
    <mergeCell ref="C22:C24"/>
    <mergeCell ref="D19:D21"/>
    <mergeCell ref="E19:E21"/>
    <mergeCell ref="B25:B27"/>
    <mergeCell ref="C25:C27"/>
    <mergeCell ref="B28:B30"/>
    <mergeCell ref="C28:C30"/>
    <mergeCell ref="D28:D30"/>
    <mergeCell ref="E28:E30"/>
    <mergeCell ref="E75:G75"/>
    <mergeCell ref="D64:D66"/>
    <mergeCell ref="E64:E66"/>
    <mergeCell ref="B67:C67"/>
    <mergeCell ref="B68:C68"/>
    <mergeCell ref="E73:G73"/>
    <mergeCell ref="E74:G74"/>
    <mergeCell ref="G22:G24"/>
    <mergeCell ref="H22:H24"/>
    <mergeCell ref="H34:H36"/>
    <mergeCell ref="D25:D27"/>
    <mergeCell ref="E25:E27"/>
    <mergeCell ref="G25:G27"/>
    <mergeCell ref="H25:H27"/>
    <mergeCell ref="D22:D24"/>
    <mergeCell ref="E22:E24"/>
    <mergeCell ref="E34:E36"/>
    <mergeCell ref="D34:D36"/>
    <mergeCell ref="G28:G30"/>
    <mergeCell ref="H28:H30"/>
    <mergeCell ref="B40:B42"/>
    <mergeCell ref="C40:C42"/>
    <mergeCell ref="D40:D42"/>
    <mergeCell ref="E40:E42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topLeftCell="A13" workbookViewId="0">
      <selection activeCell="E33" sqref="E33"/>
    </sheetView>
  </sheetViews>
  <sheetFormatPr defaultRowHeight="13.2"/>
  <cols>
    <col min="1" max="1" width="21.88671875" bestFit="1" customWidth="1"/>
    <col min="2" max="2" width="12.109375" bestFit="1" customWidth="1"/>
    <col min="3" max="3" width="14.109375" bestFit="1" customWidth="1"/>
  </cols>
  <sheetData>
    <row r="1" spans="1:5">
      <c r="A1" t="s">
        <v>312</v>
      </c>
      <c r="B1" t="s">
        <v>313</v>
      </c>
      <c r="C1" t="s">
        <v>314</v>
      </c>
      <c r="D1" t="s">
        <v>341</v>
      </c>
    </row>
    <row r="2" spans="1:5">
      <c r="A2">
        <v>43.63</v>
      </c>
      <c r="B2">
        <v>8.35</v>
      </c>
      <c r="C2">
        <v>8.08</v>
      </c>
      <c r="D2">
        <v>13.12</v>
      </c>
    </row>
    <row r="3" spans="1:5">
      <c r="A3">
        <v>13.21</v>
      </c>
      <c r="B3">
        <v>26.52</v>
      </c>
      <c r="C3">
        <v>1</v>
      </c>
      <c r="D3">
        <v>0.64</v>
      </c>
    </row>
    <row r="4" spans="1:5">
      <c r="A4">
        <v>3.99</v>
      </c>
      <c r="B4">
        <v>8.2100000000000009</v>
      </c>
      <c r="C4">
        <v>0.89</v>
      </c>
      <c r="D4">
        <v>0.48</v>
      </c>
    </row>
    <row r="5" spans="1:5">
      <c r="A5">
        <v>27.54</v>
      </c>
      <c r="B5">
        <v>14.21</v>
      </c>
      <c r="C5">
        <v>0.71</v>
      </c>
      <c r="D5">
        <v>0.16</v>
      </c>
    </row>
    <row r="6" spans="1:5">
      <c r="A6">
        <v>7.48</v>
      </c>
      <c r="B6">
        <v>4.4400000000000004</v>
      </c>
      <c r="C6">
        <v>0.64</v>
      </c>
      <c r="D6">
        <v>1.35</v>
      </c>
    </row>
    <row r="7" spans="1:5">
      <c r="A7">
        <v>29.16</v>
      </c>
      <c r="B7">
        <v>29.32</v>
      </c>
      <c r="C7">
        <v>18.260000000000002</v>
      </c>
      <c r="D7">
        <v>0.64</v>
      </c>
    </row>
    <row r="8" spans="1:5">
      <c r="A8">
        <v>4.24</v>
      </c>
      <c r="B8">
        <v>4.97</v>
      </c>
      <c r="C8">
        <v>9.65</v>
      </c>
      <c r="D8">
        <v>0.48</v>
      </c>
    </row>
    <row r="9" spans="1:5">
      <c r="A9">
        <v>40.869999999999997</v>
      </c>
      <c r="B9">
        <v>2.66</v>
      </c>
      <c r="C9">
        <v>3.45</v>
      </c>
      <c r="D9">
        <v>0.32</v>
      </c>
    </row>
    <row r="10" spans="1:5">
      <c r="A10">
        <v>44.36</v>
      </c>
      <c r="B10">
        <v>8.4600000000000009</v>
      </c>
      <c r="C10">
        <v>8.85</v>
      </c>
      <c r="D10">
        <v>6.4</v>
      </c>
    </row>
    <row r="11" spans="1:5">
      <c r="A11">
        <v>8.35</v>
      </c>
      <c r="B11">
        <v>8.08</v>
      </c>
      <c r="C11">
        <v>2.44</v>
      </c>
      <c r="D11" s="173">
        <f>SUM(D2:D10)</f>
        <v>23.590000000000003</v>
      </c>
      <c r="E11" s="10" t="s">
        <v>281</v>
      </c>
    </row>
    <row r="12" spans="1:5">
      <c r="A12">
        <v>26.52</v>
      </c>
      <c r="B12">
        <v>1</v>
      </c>
      <c r="C12" s="173">
        <f>SUM(C2:C11)</f>
        <v>53.970000000000006</v>
      </c>
      <c r="D12" t="s">
        <v>281</v>
      </c>
    </row>
    <row r="13" spans="1:5">
      <c r="A13">
        <v>8.2100000000000009</v>
      </c>
      <c r="B13">
        <v>0.89</v>
      </c>
    </row>
    <row r="14" spans="1:5">
      <c r="A14">
        <v>14.21</v>
      </c>
      <c r="B14">
        <v>0.71</v>
      </c>
    </row>
    <row r="15" spans="1:5">
      <c r="A15">
        <v>4.4400000000000004</v>
      </c>
      <c r="B15">
        <v>0.64</v>
      </c>
    </row>
    <row r="16" spans="1:5">
      <c r="A16">
        <v>4.97</v>
      </c>
      <c r="B16">
        <v>18.260000000000002</v>
      </c>
    </row>
    <row r="17" spans="1:3">
      <c r="A17">
        <v>2.66</v>
      </c>
      <c r="B17">
        <v>9.65</v>
      </c>
    </row>
    <row r="18" spans="1:3">
      <c r="A18">
        <v>8.4600000000000009</v>
      </c>
      <c r="B18">
        <v>3.45</v>
      </c>
    </row>
    <row r="19" spans="1:3">
      <c r="A19">
        <v>29.32</v>
      </c>
      <c r="B19">
        <v>8.85</v>
      </c>
    </row>
    <row r="20" spans="1:3">
      <c r="A20">
        <v>8.08</v>
      </c>
      <c r="B20">
        <v>2.44</v>
      </c>
    </row>
    <row r="21" spans="1:3">
      <c r="A21">
        <v>1</v>
      </c>
      <c r="B21" s="174">
        <f>SUM(B2:B20)</f>
        <v>161.10999999999996</v>
      </c>
      <c r="C21" t="s">
        <v>281</v>
      </c>
    </row>
    <row r="22" spans="1:3">
      <c r="A22">
        <v>0.89</v>
      </c>
    </row>
    <row r="23" spans="1:3">
      <c r="A23">
        <v>0.71</v>
      </c>
    </row>
    <row r="24" spans="1:3">
      <c r="A24">
        <v>0.64</v>
      </c>
    </row>
    <row r="25" spans="1:3">
      <c r="A25">
        <v>18.260000000000002</v>
      </c>
    </row>
    <row r="27" spans="1:3">
      <c r="A27">
        <v>3.45</v>
      </c>
    </row>
    <row r="28" spans="1:3">
      <c r="A28">
        <v>8.85</v>
      </c>
    </row>
    <row r="29" spans="1:3">
      <c r="A29">
        <v>2.44</v>
      </c>
    </row>
    <row r="30" spans="1:3">
      <c r="A30">
        <v>16.95</v>
      </c>
    </row>
    <row r="31" spans="1:3">
      <c r="A31">
        <v>1.69</v>
      </c>
    </row>
    <row r="32" spans="1:3">
      <c r="A32">
        <v>13.46</v>
      </c>
    </row>
    <row r="33" spans="1:2">
      <c r="A33">
        <v>2.99</v>
      </c>
    </row>
    <row r="34" spans="1:2">
      <c r="A34">
        <v>10.77</v>
      </c>
    </row>
    <row r="35" spans="1:2">
      <c r="A35">
        <v>1.59</v>
      </c>
    </row>
    <row r="36" spans="1:2">
      <c r="A36">
        <v>5.68</v>
      </c>
    </row>
    <row r="37" spans="1:2">
      <c r="A37" s="173">
        <f>SUM(A2:A36)</f>
        <v>419.06999999999988</v>
      </c>
      <c r="B37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0"/>
  <sheetViews>
    <sheetView workbookViewId="0">
      <selection activeCell="S15" sqref="S15"/>
    </sheetView>
  </sheetViews>
  <sheetFormatPr defaultRowHeight="13.2"/>
  <cols>
    <col min="19" max="19" width="11.109375" bestFit="1" customWidth="1"/>
  </cols>
  <sheetData>
    <row r="1" spans="1:20" s="180" customFormat="1">
      <c r="A1" s="178" t="s">
        <v>315</v>
      </c>
      <c r="B1" s="178" t="s">
        <v>316</v>
      </c>
      <c r="C1" s="178" t="s">
        <v>317</v>
      </c>
      <c r="D1" s="178" t="s">
        <v>318</v>
      </c>
      <c r="E1" s="178" t="s">
        <v>319</v>
      </c>
      <c r="F1" s="178" t="s">
        <v>320</v>
      </c>
      <c r="G1" s="178" t="s">
        <v>321</v>
      </c>
      <c r="H1" s="178" t="s">
        <v>322</v>
      </c>
      <c r="I1" s="178" t="s">
        <v>323</v>
      </c>
      <c r="J1" s="178" t="s">
        <v>324</v>
      </c>
      <c r="K1" s="178" t="s">
        <v>325</v>
      </c>
      <c r="L1" s="178" t="s">
        <v>326</v>
      </c>
      <c r="M1" s="178" t="s">
        <v>327</v>
      </c>
      <c r="N1" s="178" t="s">
        <v>328</v>
      </c>
      <c r="O1" s="178" t="s">
        <v>329</v>
      </c>
      <c r="P1" s="178" t="s">
        <v>330</v>
      </c>
      <c r="Q1" s="178" t="s">
        <v>331</v>
      </c>
      <c r="R1" s="178" t="s">
        <v>332</v>
      </c>
      <c r="S1" s="178" t="s">
        <v>333</v>
      </c>
      <c r="T1" s="179"/>
    </row>
    <row r="2" spans="1:20" s="180" customFormat="1">
      <c r="A2" s="181">
        <v>13.44</v>
      </c>
      <c r="B2" s="181">
        <v>10.119999999999999</v>
      </c>
      <c r="C2" s="181">
        <v>9.1</v>
      </c>
      <c r="D2" s="181">
        <v>10.99</v>
      </c>
      <c r="E2" s="181">
        <v>0.6</v>
      </c>
      <c r="F2" s="181">
        <v>0.42</v>
      </c>
      <c r="G2" s="181">
        <v>7.95</v>
      </c>
      <c r="H2" s="181">
        <v>10.99</v>
      </c>
      <c r="I2" s="181">
        <v>10.99</v>
      </c>
      <c r="J2" s="181">
        <v>1.05</v>
      </c>
      <c r="K2" s="181">
        <v>11.42</v>
      </c>
      <c r="L2" s="181">
        <v>11.05</v>
      </c>
      <c r="M2" s="181">
        <v>12.43</v>
      </c>
      <c r="N2" s="181">
        <v>14.21</v>
      </c>
      <c r="O2" s="181">
        <v>0.6</v>
      </c>
      <c r="P2" s="181">
        <v>4.91</v>
      </c>
      <c r="Q2" s="181">
        <v>1.79</v>
      </c>
      <c r="R2" s="181">
        <v>3.52</v>
      </c>
    </row>
    <row r="3" spans="1:20" s="180" customFormat="1">
      <c r="A3" s="181">
        <v>9.35</v>
      </c>
      <c r="B3" s="181">
        <v>11.8</v>
      </c>
      <c r="C3" s="181">
        <v>8.0500000000000007</v>
      </c>
      <c r="D3" s="181">
        <v>7.18</v>
      </c>
      <c r="E3" s="181"/>
      <c r="F3" s="181"/>
      <c r="G3" s="181">
        <v>6.81</v>
      </c>
      <c r="H3" s="181">
        <v>8.9600000000000009</v>
      </c>
      <c r="I3" s="181">
        <v>6.79</v>
      </c>
      <c r="J3" s="181">
        <v>0.72</v>
      </c>
      <c r="K3" s="181">
        <v>9.9700000000000006</v>
      </c>
      <c r="L3" s="181">
        <v>0.43</v>
      </c>
      <c r="M3" s="181">
        <v>6.79</v>
      </c>
      <c r="N3" s="181">
        <v>10.84</v>
      </c>
      <c r="O3" s="181"/>
      <c r="P3" s="181">
        <v>9.02</v>
      </c>
      <c r="Q3" s="181"/>
      <c r="R3" s="181">
        <v>6.24</v>
      </c>
    </row>
    <row r="4" spans="1:20" s="180" customFormat="1">
      <c r="A4" s="181">
        <v>10.119999999999999</v>
      </c>
      <c r="B4" s="181">
        <v>10.119999999999999</v>
      </c>
      <c r="C4" s="181">
        <v>10.99</v>
      </c>
      <c r="D4" s="181">
        <v>10.99</v>
      </c>
      <c r="E4" s="181"/>
      <c r="F4" s="181"/>
      <c r="G4" s="181">
        <v>7.95</v>
      </c>
      <c r="H4" s="181">
        <v>10.99</v>
      </c>
      <c r="I4" s="181">
        <v>10.99</v>
      </c>
      <c r="J4" s="181">
        <v>13.72</v>
      </c>
      <c r="K4" s="181">
        <v>7.52</v>
      </c>
      <c r="L4" s="181">
        <v>3.39</v>
      </c>
      <c r="M4" s="181">
        <v>12.43</v>
      </c>
      <c r="N4" s="181">
        <v>14.21</v>
      </c>
      <c r="O4" s="181"/>
      <c r="P4" s="181">
        <v>3.92</v>
      </c>
      <c r="Q4" s="181"/>
      <c r="R4" s="181">
        <v>2.35</v>
      </c>
    </row>
    <row r="5" spans="1:20" s="180" customFormat="1">
      <c r="A5" s="181">
        <v>1.73</v>
      </c>
      <c r="B5" s="181">
        <v>11.41</v>
      </c>
      <c r="C5" s="181">
        <v>9.5399999999999991</v>
      </c>
      <c r="D5" s="181">
        <v>6.79</v>
      </c>
      <c r="E5" s="181"/>
      <c r="F5" s="181"/>
      <c r="G5" s="181">
        <v>5.92</v>
      </c>
      <c r="H5" s="181">
        <v>9.35</v>
      </c>
      <c r="I5" s="181">
        <v>7.18</v>
      </c>
      <c r="J5" s="181">
        <v>1.44</v>
      </c>
      <c r="K5" s="181">
        <v>9.98</v>
      </c>
      <c r="L5" s="181">
        <v>4.63</v>
      </c>
      <c r="M5" s="181">
        <v>7.18</v>
      </c>
      <c r="N5" s="181">
        <v>14.39</v>
      </c>
      <c r="O5" s="181"/>
      <c r="P5" s="181">
        <v>10.7</v>
      </c>
      <c r="Q5" s="181"/>
      <c r="R5" s="181">
        <v>8.1199999999999992</v>
      </c>
    </row>
    <row r="6" spans="1:20" s="180" customFormat="1">
      <c r="A6" s="181">
        <v>1.08</v>
      </c>
      <c r="B6" s="182">
        <v>0.74</v>
      </c>
      <c r="C6" s="182">
        <v>0.74</v>
      </c>
      <c r="D6" s="182">
        <v>0.74</v>
      </c>
      <c r="E6" s="181"/>
      <c r="F6" s="181"/>
      <c r="G6" s="181">
        <v>0.6</v>
      </c>
      <c r="H6" s="182">
        <v>0.74</v>
      </c>
      <c r="I6" s="182">
        <v>0.74</v>
      </c>
      <c r="J6" s="181">
        <v>8.66</v>
      </c>
      <c r="K6" s="181">
        <v>0.92</v>
      </c>
      <c r="L6" s="181">
        <v>2.95</v>
      </c>
      <c r="M6" s="182">
        <v>0.74</v>
      </c>
      <c r="N6" s="181"/>
      <c r="O6" s="181"/>
      <c r="P6" s="181">
        <v>0.6</v>
      </c>
      <c r="Q6" s="181"/>
      <c r="R6" s="181"/>
    </row>
    <row r="7" spans="1:20" s="180" customFormat="1">
      <c r="A7" s="181">
        <v>1.23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>
        <v>0.47</v>
      </c>
      <c r="M7" s="182">
        <v>1.6</v>
      </c>
      <c r="N7" s="181"/>
      <c r="O7" s="181"/>
      <c r="P7" s="181"/>
      <c r="Q7" s="181"/>
      <c r="R7" s="181"/>
    </row>
    <row r="8" spans="1:20" s="180" customFormat="1">
      <c r="A8" s="181">
        <v>7.01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>
        <v>2.14</v>
      </c>
      <c r="M8" s="181"/>
      <c r="N8" s="181"/>
      <c r="O8" s="181"/>
      <c r="P8" s="181"/>
      <c r="Q8" s="181"/>
      <c r="R8" s="181"/>
    </row>
    <row r="9" spans="1:20" s="180" customFormat="1">
      <c r="A9" s="182">
        <v>0.74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>
        <v>3.22</v>
      </c>
      <c r="M9" s="181"/>
      <c r="N9" s="181"/>
      <c r="O9" s="181"/>
      <c r="P9" s="181"/>
      <c r="Q9" s="181"/>
      <c r="R9" s="181"/>
    </row>
    <row r="10" spans="1:20" s="180" customForma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>
        <v>3.61</v>
      </c>
      <c r="M10" s="181"/>
      <c r="N10" s="181"/>
      <c r="O10" s="181"/>
      <c r="P10" s="181"/>
      <c r="Q10" s="181"/>
      <c r="R10" s="181"/>
    </row>
    <row r="11" spans="1:20" s="180" customForma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>
        <v>2.17</v>
      </c>
      <c r="M11" s="181"/>
      <c r="N11" s="181"/>
      <c r="O11" s="181"/>
      <c r="P11" s="181"/>
      <c r="Q11" s="181"/>
      <c r="R11" s="181"/>
    </row>
    <row r="12" spans="1:20" s="180" customForma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>
        <v>6.64</v>
      </c>
      <c r="M12" s="181"/>
      <c r="N12" s="181"/>
      <c r="O12" s="181"/>
      <c r="P12" s="181"/>
      <c r="Q12" s="181"/>
      <c r="R12" s="181"/>
    </row>
    <row r="13" spans="1:20" s="180" customForma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>
        <v>19.71</v>
      </c>
      <c r="M13" s="181"/>
      <c r="N13" s="181"/>
      <c r="O13" s="181"/>
      <c r="P13" s="181"/>
      <c r="Q13" s="181"/>
      <c r="R13" s="181"/>
    </row>
    <row r="14" spans="1:20" s="180" customFormat="1"/>
    <row r="15" spans="1:20" s="180" customFormat="1">
      <c r="A15" s="183">
        <f t="shared" ref="A15:K15" si="0">SUM(A2:A13)</f>
        <v>44.699999999999989</v>
      </c>
      <c r="B15" s="183">
        <f t="shared" si="0"/>
        <v>44.190000000000005</v>
      </c>
      <c r="C15" s="183">
        <f t="shared" si="0"/>
        <v>38.42</v>
      </c>
      <c r="D15" s="183">
        <f t="shared" si="0"/>
        <v>36.690000000000005</v>
      </c>
      <c r="E15" s="183">
        <f t="shared" si="0"/>
        <v>0.6</v>
      </c>
      <c r="F15" s="183">
        <f t="shared" si="0"/>
        <v>0.42</v>
      </c>
      <c r="G15" s="183">
        <f t="shared" si="0"/>
        <v>29.230000000000004</v>
      </c>
      <c r="H15" s="183">
        <f t="shared" si="0"/>
        <v>41.030000000000008</v>
      </c>
      <c r="I15" s="183">
        <f t="shared" si="0"/>
        <v>36.690000000000005</v>
      </c>
      <c r="J15" s="183">
        <f t="shared" si="0"/>
        <v>25.59</v>
      </c>
      <c r="K15" s="183">
        <f t="shared" si="0"/>
        <v>39.81</v>
      </c>
      <c r="L15" s="183">
        <f>SUM(L2:L13)</f>
        <v>60.41</v>
      </c>
      <c r="M15" s="183">
        <f t="shared" ref="M15:R15" si="1">SUM(M2:M13)</f>
        <v>41.17</v>
      </c>
      <c r="N15" s="183">
        <f t="shared" si="1"/>
        <v>53.650000000000006</v>
      </c>
      <c r="O15" s="183">
        <f t="shared" si="1"/>
        <v>0.6</v>
      </c>
      <c r="P15" s="183">
        <f t="shared" si="1"/>
        <v>29.150000000000002</v>
      </c>
      <c r="Q15" s="183">
        <f t="shared" si="1"/>
        <v>1.79</v>
      </c>
      <c r="R15" s="183">
        <f t="shared" si="1"/>
        <v>20.229999999999997</v>
      </c>
      <c r="S15" s="183">
        <f>SUM(B15:R15)</f>
        <v>499.67000000000013</v>
      </c>
    </row>
    <row r="18" spans="1:20" s="185" customFormat="1">
      <c r="A18" s="184" t="s">
        <v>334</v>
      </c>
    </row>
    <row r="19" spans="1:20" s="185" customFormat="1">
      <c r="A19" s="184" t="s">
        <v>315</v>
      </c>
      <c r="B19" s="184" t="s">
        <v>316</v>
      </c>
      <c r="C19" s="184" t="s">
        <v>317</v>
      </c>
      <c r="D19" s="184" t="s">
        <v>318</v>
      </c>
      <c r="E19" s="184" t="s">
        <v>319</v>
      </c>
      <c r="F19" s="184" t="s">
        <v>320</v>
      </c>
      <c r="G19" s="184" t="s">
        <v>321</v>
      </c>
      <c r="H19" s="184" t="s">
        <v>322</v>
      </c>
      <c r="I19" s="184" t="s">
        <v>323</v>
      </c>
      <c r="J19" s="184" t="s">
        <v>324</v>
      </c>
      <c r="K19" s="184" t="s">
        <v>325</v>
      </c>
      <c r="L19" s="184" t="s">
        <v>326</v>
      </c>
      <c r="M19" s="184" t="s">
        <v>327</v>
      </c>
      <c r="N19" s="184" t="s">
        <v>328</v>
      </c>
      <c r="O19" s="184" t="s">
        <v>329</v>
      </c>
      <c r="P19" s="184" t="s">
        <v>330</v>
      </c>
      <c r="Q19" s="184" t="s">
        <v>331</v>
      </c>
      <c r="R19" s="184" t="s">
        <v>332</v>
      </c>
      <c r="S19" s="184" t="s">
        <v>335</v>
      </c>
      <c r="T19" s="186"/>
    </row>
    <row r="20" spans="1:20" s="187" customFormat="1">
      <c r="A20" s="187">
        <v>16.18</v>
      </c>
      <c r="B20" s="187">
        <v>16.100000000000001</v>
      </c>
      <c r="C20" s="187">
        <v>12.54</v>
      </c>
      <c r="D20" s="187">
        <v>11.4</v>
      </c>
      <c r="E20" s="187">
        <v>8.0399999999999991</v>
      </c>
      <c r="F20" s="187">
        <v>8.0399999999999991</v>
      </c>
      <c r="G20" s="187">
        <v>7.42</v>
      </c>
      <c r="H20" s="187">
        <v>14.25</v>
      </c>
      <c r="I20" s="187">
        <v>11.4</v>
      </c>
      <c r="J20" s="187">
        <v>5.72</v>
      </c>
      <c r="K20" s="187">
        <v>18.62</v>
      </c>
      <c r="L20" s="187">
        <v>17.559999999999999</v>
      </c>
      <c r="M20" s="187">
        <v>12.9</v>
      </c>
      <c r="N20" s="187">
        <v>27.25</v>
      </c>
      <c r="O20" s="187">
        <v>8.51</v>
      </c>
      <c r="P20" s="187">
        <v>6.29</v>
      </c>
      <c r="Q20" s="187">
        <v>3.97</v>
      </c>
      <c r="R20" s="187">
        <v>8.51</v>
      </c>
      <c r="S20" s="187">
        <f>SUM(A20:R20)</f>
        <v>214.69999999999996</v>
      </c>
    </row>
    <row r="21" spans="1:20" s="185" customFormat="1"/>
    <row r="22" spans="1:20" s="185" customFormat="1">
      <c r="A22" s="185">
        <f>SUM(A20+B20+C20+D20+H20+I20+K20+L20+M20+N20)</f>
        <v>158.20000000000002</v>
      </c>
      <c r="B22" s="185" t="s">
        <v>337</v>
      </c>
    </row>
    <row r="23" spans="1:20" s="185" customFormat="1">
      <c r="A23" s="185">
        <f>SUM(E20+F20+G20+J20+O20+P20+R20)</f>
        <v>52.529999999999994</v>
      </c>
      <c r="B23" s="185" t="s">
        <v>338</v>
      </c>
    </row>
    <row r="24" spans="1:20" s="185" customFormat="1">
      <c r="A24" s="185">
        <v>3.97</v>
      </c>
      <c r="B24" s="185" t="s">
        <v>340</v>
      </c>
    </row>
    <row r="26" spans="1:20" s="189" customFormat="1">
      <c r="A26" s="188" t="s">
        <v>343</v>
      </c>
    </row>
    <row r="27" spans="1:20" s="189" customFormat="1">
      <c r="A27" s="188" t="s">
        <v>315</v>
      </c>
      <c r="B27" s="188" t="s">
        <v>316</v>
      </c>
      <c r="C27" s="188" t="s">
        <v>317</v>
      </c>
      <c r="D27" s="188" t="s">
        <v>318</v>
      </c>
      <c r="E27" s="188" t="s">
        <v>319</v>
      </c>
      <c r="F27" s="188" t="s">
        <v>320</v>
      </c>
      <c r="G27" s="188" t="s">
        <v>321</v>
      </c>
      <c r="H27" s="188" t="s">
        <v>322</v>
      </c>
      <c r="I27" s="188" t="s">
        <v>323</v>
      </c>
      <c r="J27" s="188" t="s">
        <v>324</v>
      </c>
      <c r="K27" s="188" t="s">
        <v>325</v>
      </c>
      <c r="L27" s="188" t="s">
        <v>326</v>
      </c>
      <c r="M27" s="188" t="s">
        <v>327</v>
      </c>
      <c r="N27" s="188" t="s">
        <v>328</v>
      </c>
      <c r="O27" s="188" t="s">
        <v>329</v>
      </c>
      <c r="P27" s="188" t="s">
        <v>330</v>
      </c>
      <c r="Q27" s="188" t="s">
        <v>331</v>
      </c>
      <c r="R27" s="188" t="s">
        <v>332</v>
      </c>
      <c r="S27" s="188" t="s">
        <v>344</v>
      </c>
      <c r="T27" s="190"/>
    </row>
    <row r="28" spans="1:20" s="191" customFormat="1">
      <c r="A28" s="191">
        <v>15.57</v>
      </c>
      <c r="B28" s="191">
        <v>15.4</v>
      </c>
      <c r="C28" s="191">
        <v>13.4</v>
      </c>
      <c r="D28" s="191">
        <v>12.8</v>
      </c>
      <c r="E28" s="191">
        <v>11.62</v>
      </c>
      <c r="F28" s="191">
        <v>11.62</v>
      </c>
      <c r="G28" s="191">
        <v>10.1</v>
      </c>
      <c r="H28" s="191">
        <v>14.3</v>
      </c>
      <c r="I28" s="191">
        <v>12.8</v>
      </c>
      <c r="J28" s="191">
        <v>8.02</v>
      </c>
      <c r="K28" s="191">
        <v>12.75</v>
      </c>
      <c r="L28" s="191">
        <v>21.3</v>
      </c>
      <c r="M28" s="191">
        <v>13.8</v>
      </c>
      <c r="N28" s="191">
        <v>19.579999999999998</v>
      </c>
      <c r="O28" s="191">
        <v>11.23</v>
      </c>
      <c r="P28" s="191">
        <v>10</v>
      </c>
      <c r="Q28" s="191">
        <v>7.01</v>
      </c>
      <c r="R28" s="191">
        <v>7.05</v>
      </c>
      <c r="S28" s="191">
        <f>SUM(A28:R28)</f>
        <v>228.35</v>
      </c>
    </row>
    <row r="30" spans="1:20" s="192" customFormat="1">
      <c r="A30" s="192" t="s">
        <v>352</v>
      </c>
    </row>
    <row r="31" spans="1:20" s="192" customFormat="1">
      <c r="A31" s="193" t="s">
        <v>319</v>
      </c>
      <c r="B31" s="193" t="s">
        <v>320</v>
      </c>
      <c r="C31" s="193" t="s">
        <v>329</v>
      </c>
      <c r="D31" s="193" t="s">
        <v>331</v>
      </c>
      <c r="E31" s="193" t="s">
        <v>332</v>
      </c>
    </row>
    <row r="32" spans="1:20" s="192" customFormat="1">
      <c r="A32" s="196">
        <v>10.26</v>
      </c>
      <c r="B32" s="196">
        <v>6.65</v>
      </c>
      <c r="C32" s="196">
        <v>6.96</v>
      </c>
      <c r="D32" s="196">
        <v>3.9</v>
      </c>
      <c r="E32" s="194">
        <v>3.12</v>
      </c>
    </row>
    <row r="33" spans="1:6" s="192" customFormat="1">
      <c r="A33" s="196">
        <v>7.11</v>
      </c>
      <c r="B33" s="196">
        <v>7.19</v>
      </c>
      <c r="C33" s="196">
        <v>9.02</v>
      </c>
      <c r="D33" s="196">
        <v>5.49</v>
      </c>
      <c r="E33" s="194"/>
    </row>
    <row r="34" spans="1:6" s="192" customFormat="1">
      <c r="A34" s="196">
        <v>6.65</v>
      </c>
      <c r="B34" s="196">
        <v>10.26</v>
      </c>
      <c r="C34" s="196">
        <v>5.65</v>
      </c>
      <c r="D34" s="196">
        <v>6.79</v>
      </c>
      <c r="E34" s="194"/>
    </row>
    <row r="35" spans="1:6" s="192" customFormat="1">
      <c r="A35" s="196">
        <v>2.96</v>
      </c>
      <c r="B35" s="196">
        <v>2.17</v>
      </c>
      <c r="C35" s="196">
        <v>9.02</v>
      </c>
      <c r="D35" s="196">
        <v>2.6</v>
      </c>
      <c r="E35" s="194"/>
    </row>
    <row r="36" spans="1:6" s="192" customFormat="1">
      <c r="A36" s="196">
        <v>3.61</v>
      </c>
      <c r="B36" s="196">
        <v>3.61</v>
      </c>
      <c r="C36" s="196"/>
      <c r="D36" s="196"/>
      <c r="E36" s="194"/>
    </row>
    <row r="37" spans="1:6" s="192" customFormat="1">
      <c r="A37" s="196">
        <v>2.95</v>
      </c>
      <c r="B37" s="196">
        <v>2.96</v>
      </c>
      <c r="C37" s="193"/>
      <c r="D37" s="193"/>
    </row>
    <row r="38" spans="1:6" s="192" customFormat="1">
      <c r="A38" s="194"/>
      <c r="B38" s="194"/>
      <c r="F38" s="193" t="s">
        <v>357</v>
      </c>
    </row>
    <row r="39" spans="1:6" s="192" customFormat="1"/>
    <row r="40" spans="1:6" s="192" customFormat="1">
      <c r="A40" s="195">
        <f t="shared" ref="A40:E40" si="2">SUM(A32:A39)</f>
        <v>33.540000000000006</v>
      </c>
      <c r="B40" s="195">
        <f t="shared" si="2"/>
        <v>32.840000000000003</v>
      </c>
      <c r="C40" s="195">
        <f t="shared" si="2"/>
        <v>30.650000000000002</v>
      </c>
      <c r="D40" s="195">
        <f t="shared" si="2"/>
        <v>18.78</v>
      </c>
      <c r="E40" s="195">
        <f t="shared" si="2"/>
        <v>3.12</v>
      </c>
      <c r="F40" s="195">
        <f>SUM(A40:E40)</f>
        <v>118.93000000000002</v>
      </c>
    </row>
    <row r="41" spans="1:6" s="192" customFormat="1"/>
    <row r="42" spans="1:6" s="192" customFormat="1">
      <c r="A42" s="193" t="s">
        <v>358</v>
      </c>
      <c r="D42" s="193" t="s">
        <v>359</v>
      </c>
    </row>
    <row r="43" spans="1:6" s="192" customFormat="1">
      <c r="A43" s="194">
        <f>A35+A36+A37+B37+B36+B35+D35+D32</f>
        <v>24.759999999999998</v>
      </c>
      <c r="D43" s="194">
        <f>A32+A33+A34+B32+B33+B34+C32+C33+D33+D34+C35+C34</f>
        <v>91.05</v>
      </c>
    </row>
    <row r="44" spans="1:6">
      <c r="A44" s="175"/>
    </row>
    <row r="45" spans="1:6">
      <c r="A45" s="175"/>
      <c r="D45" s="175"/>
    </row>
    <row r="46" spans="1:6">
      <c r="A46" s="175"/>
    </row>
    <row r="47" spans="1:6">
      <c r="A47" s="175"/>
    </row>
    <row r="48" spans="1:6">
      <c r="A48" s="175"/>
    </row>
    <row r="49" spans="1:1">
      <c r="A49" s="175"/>
    </row>
    <row r="50" spans="1:1">
      <c r="A50" s="17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planilha de orçamento</vt:lpstr>
      <vt:lpstr>RESUMO</vt:lpstr>
      <vt:lpstr>COMPOSIÇÃO</vt:lpstr>
      <vt:lpstr>CRON</vt:lpstr>
      <vt:lpstr>Parte externa</vt:lpstr>
      <vt:lpstr>Parte Interna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2018-09-03T20:58:57Z</cp:lastPrinted>
  <dcterms:created xsi:type="dcterms:W3CDTF">1998-04-12T12:31:25Z</dcterms:created>
  <dcterms:modified xsi:type="dcterms:W3CDTF">2019-02-28T14:15:12Z</dcterms:modified>
</cp:coreProperties>
</file>